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M26" i="16" l="1"/>
  <c r="M27" i="16"/>
  <c r="M28" i="16"/>
  <c r="M30" i="16"/>
  <c r="M31" i="16"/>
  <c r="M32" i="16"/>
  <c r="M33" i="16"/>
  <c r="M34" i="16"/>
  <c r="M36" i="16"/>
  <c r="M37" i="16"/>
  <c r="M38" i="16"/>
  <c r="M39" i="16"/>
  <c r="M40" i="16"/>
  <c r="M41" i="16"/>
  <c r="M42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3" i="8"/>
  <c r="K62" i="8"/>
  <c r="H63" i="8"/>
  <c r="H62" i="8"/>
  <c r="J14" i="16"/>
  <c r="G14" i="16"/>
  <c r="K30" i="8"/>
  <c r="H30" i="8"/>
  <c r="A18" i="16"/>
  <c r="B34" i="8"/>
  <c r="M52" i="16"/>
  <c r="M55" i="16"/>
  <c r="M54" i="16"/>
  <c r="M43" i="16"/>
  <c r="M53" i="16"/>
  <c r="M45" i="16"/>
  <c r="M51" i="16"/>
  <c r="M44" i="16"/>
  <c r="M50" i="16"/>
  <c r="M49" i="16"/>
  <c r="M48" i="16"/>
  <c r="M47" i="16"/>
  <c r="M46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43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4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4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4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4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5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6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<sst xmlns="http://schemas.openxmlformats.org/spreadsheetml/2006/main" count="277" uniqueCount="184">
  <si>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</si>
  <si>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</si>
  <si>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</si>
  <si>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</si>
  <si>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</si>
  <si>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</si>
  <si>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</si>
  <si>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</si>
  <si>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</si>
  <si>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</si>
  <si>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</si>
  <si>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</si>
  <si>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</si>
  <si>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</si>
  <si>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</si>
  <si>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</si>
  <si>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</si>
  <si>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</si>
  <si>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</si>
  <si>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</si>
  <si>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</si>
  <si>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</si>
  <si>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</si>
  <si>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</si>
  <si>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</si>
  <si>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</si>
  <si>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</si>
  <si>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</si>
  <si>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</si>
  <si>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</si>
  <si>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</si>
  <si>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</si>
  <si>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</si>
  <si>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</si>
  <si>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</si>
  <si>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</si>
  <si>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</si>
  <si>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</si>
  <si>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</si>
  <si>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</si>
  <si>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</si>
  <si>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</si>
  <si>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</si>
  <si>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</si>
  <si>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</si>
  <si>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</si>
  <si>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</si>
  <si>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</si>
  <si>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</si>
  <si>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</si>
  <si>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</si>
  <si>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</si>
  <si>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</si>
  <si>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</si>
  <si>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</si>
  <si>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</si>
  <si>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</si>
  <si>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</si>
  <si>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</si>
  <si>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</si>
  <si>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</si>
  <si>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</si>
  <si>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</si>
  <si>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</si>
  <si>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07.12.2015</t>
  </si>
  <si>
    <t>30.09.2015</t>
  </si>
  <si>
    <t>О ПРИЕМКЕ ВЫПОЛНЕННЫХ РАБОТ за Сентябрь 2015</t>
  </si>
  <si>
    <t>на Победы 9</t>
  </si>
  <si>
    <t>Сдал:  _________________ //</t>
  </si>
  <si>
    <t>Принял:  _________________ //</t>
  </si>
  <si>
    <t>Раздел 1. МАРТ</t>
  </si>
  <si>
    <t>кв.2</t>
  </si>
  <si>
    <t>ТЕР29-01-181-01
Устройство гидроизоляции
1 т металлоконструкций изоляции
1 006,86 = 15 810,14 - 0,00624 x 11 520,00 - 0,014 x 17 290,00 - 1 x 14 489,34
НР 111%=145%*(0.9*0.85) от ФОТ
СП 51%=75%*(0.85*0.8) от ФОТ</t>
  </si>
  <si>
    <t>0,0003
111
51</t>
  </si>
  <si>
    <t>3
3
2</t>
  </si>
  <si>
    <t>Р</t>
  </si>
  <si>
    <t>ТСЦ-101-2137
Резина техническая листовая прессованная
кг</t>
  </si>
  <si>
    <t>0,3
111
51</t>
  </si>
  <si>
    <t xml:space="preserve">
_____
26,3</t>
  </si>
  <si>
    <t xml:space="preserve">
_____
8</t>
  </si>
  <si>
    <t xml:space="preserve">
_____
37</t>
  </si>
  <si>
    <t>М</t>
  </si>
  <si>
    <t>ТСЦ-101-1870
Проволока вязальная
кг</t>
  </si>
  <si>
    <t>0,1
111
51</t>
  </si>
  <si>
    <t xml:space="preserve">
_____
12,12</t>
  </si>
  <si>
    <t xml:space="preserve">
_____
1</t>
  </si>
  <si>
    <t xml:space="preserve">
_____
6</t>
  </si>
  <si>
    <t>Раздел 2. АВГУСТ</t>
  </si>
  <si>
    <t>ТЕРр65-15-3
Смена отдельных участков трубопроводов с заготовкой труб в построечных условиях диаметром: до 50 мм
100 м трубопровода
4 596,33 = 5 013,63 + 107 x (28,40 - 32,30)
НР 88%=103%*0.85 от ФОТ
СП 48%=60%*0.8 от ФОТ</t>
  </si>
  <si>
    <t>0,017
88
48</t>
  </si>
  <si>
    <t>1243,2
_____
3178,6</t>
  </si>
  <si>
    <t>174,53
_____
4,21</t>
  </si>
  <si>
    <t>78
22
13</t>
  </si>
  <si>
    <t>21
_____
54</t>
  </si>
  <si>
    <t>510
224
122</t>
  </si>
  <si>
    <t>254
_____
240</t>
  </si>
  <si>
    <t>16
_____
1</t>
  </si>
  <si>
    <t>Итого прямые затраты по акту</t>
  </si>
  <si>
    <t>21
_____
63</t>
  </si>
  <si>
    <t>257
_____
283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</si>
  <si>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</si>
  <si>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</si>
  <si>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</si>
  <si>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</si>
  <si>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</si>
  <si>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</si>
  <si>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</si>
  <si>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Тоннели и метрополитены, закрытый способ работ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</si>
  <si>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</si>
  <si>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</si>
  <si>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</si>
  <si>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</si>
  <si>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</si>
  <si>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</si>
  <si>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</si>
  <si>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1-3-3</t>
  </si>
  <si>
    <t>Затраты труда рабочих (ср 3,3)</t>
  </si>
  <si>
    <t xml:space="preserve">чел.час
</t>
  </si>
  <si>
    <t xml:space="preserve">11,2
</t>
  </si>
  <si>
    <t xml:space="preserve">134,41
</t>
  </si>
  <si>
    <t>1-4-5</t>
  </si>
  <si>
    <t>Затраты труда рабочих (ср 4,5)</t>
  </si>
  <si>
    <t xml:space="preserve">13,09
</t>
  </si>
  <si>
    <t xml:space="preserve">157,03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</si>
  <si>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</si>
  <si>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</si>
  <si>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</si>
  <si>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</si>
  <si>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</si>
  <si>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</si>
  <si>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</si>
  <si>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МТРиЭ ЧО, Пост. № 19/1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</si>
  <si>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</si>
  <si>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</si>
  <si>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</si>
  <si>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</si>
  <si>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</si>
  <si>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</si>
  <si>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</si>
  <si>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</si>
  <si>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</si>
  <si>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</si>
  <si>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</si>
  <si>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</si>
  <si>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</si>
  <si>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</si>
  <si>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</si>
  <si>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</si>
  <si>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</si>
  <si>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</si>
  <si>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</si>
  <si>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101-1522</t>
  </si>
  <si>
    <t>Электроды диаметром: 5 мм Э42А</t>
  </si>
  <si>
    <t xml:space="preserve">т
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</si>
  <si>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</si>
  <si>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</si>
  <si>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</si>
  <si>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</si>
  <si>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</si>
  <si>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</si>
  <si>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</si>
  <si>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</si>
  <si>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</si>
  <si>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</si>
  <si>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</si>
  <si>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</si>
  <si>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</si>
  <si>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</si>
  <si>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</si>
  <si>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</si>
  <si>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м
</t>
  </si>
  <si>
    <t xml:space="preserve">28,4
</t>
  </si>
  <si>
    <t xml:space="preserve">125,37
</t>
  </si>
  <si>
    <t>МТРиЭ ЧО, Пост.от 14.05.2015 г. №19/1, п.183*3.84/1000</t>
  </si>
  <si>
    <t>ТСЦ-101-1870</t>
  </si>
  <si>
    <t>Проволока вязальная</t>
  </si>
  <si>
    <t xml:space="preserve">12,12
</t>
  </si>
  <si>
    <t xml:space="preserve">55
</t>
  </si>
  <si>
    <t>ТСЦ-101-2137</t>
  </si>
  <si>
    <t>Резина техническая листовая прессованная</t>
  </si>
  <si>
    <t xml:space="preserve">26,3
</t>
  </si>
  <si>
    <t xml:space="preserve">122,03
</t>
  </si>
  <si>
    <t xml:space="preserve"> </t>
  </si>
  <si>
    <t>Объект : ул.Победы,9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</si>
</sst>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71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1"/>
  <sheetViews>
    <sheetView showGridLines="0" tabSelected="1" topLeftCell="A49" workbookViewId="0">
      <selection activeCell="A56" sqref="A56:XFD57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183</v>
      </c>
      <c r="D13" s="21"/>
      <c r="E13" s="15"/>
      <c r="F13" s="15"/>
      <c r="G13" s="15"/>
      <c r="H13" s="16"/>
      <c r="I13" s="16"/>
      <c r="J13" s="15"/>
      <c r="K13" s="18" t="s">
        <v>54</v>
      </c>
      <c r="L13" s="20" t="s">
        <v>55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56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1.91</v>
      </c>
      <c r="X14" s="27">
        <v>1.91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57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0.01</v>
      </c>
      <c r="X15" s="27">
        <v>0.01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7" t="s">
        <v>38</v>
      </c>
      <c r="I17" s="128"/>
      <c r="J17" s="127" t="s">
        <v>39</v>
      </c>
      <c r="K17" s="128"/>
      <c r="L17" s="131" t="s">
        <v>40</v>
      </c>
      <c r="M17" s="132"/>
      <c r="N17" s="132"/>
      <c r="O17" s="132"/>
      <c r="P17" s="132"/>
      <c r="Q17" s="132"/>
      <c r="R17" s="132"/>
      <c r="S17" s="132"/>
      <c r="T17" s="132"/>
      <c r="U17" s="132"/>
      <c r="V17" s="133"/>
    </row>
    <row r="18" spans="2:27" s="25" customFormat="1" x14ac:dyDescent="0.2">
      <c r="B18" s="30"/>
      <c r="C18" s="29"/>
      <c r="D18" s="29"/>
      <c r="E18" s="29"/>
      <c r="H18" s="129"/>
      <c r="I18" s="130"/>
      <c r="J18" s="129"/>
      <c r="K18" s="130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34">
        <v>1</v>
      </c>
      <c r="I19" s="135"/>
      <c r="J19" s="136" t="s">
        <v>64</v>
      </c>
      <c r="K19" s="137"/>
      <c r="L19" s="112">
        <v>42005</v>
      </c>
      <c r="M19" s="2" t="s">
        <v>65</v>
      </c>
      <c r="N19" s="2" t="s">
        <v>65</v>
      </c>
      <c r="O19" s="32"/>
      <c r="P19" s="32"/>
      <c r="Q19" s="32"/>
      <c r="R19" s="32"/>
      <c r="S19" s="32"/>
      <c r="T19" s="32"/>
      <c r="U19" s="32"/>
      <c r="V19" s="2" t="s">
        <v>65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42" t="s">
        <v>37</v>
      </c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</row>
    <row r="22" spans="2:27" s="33" customFormat="1" ht="15.6" x14ac:dyDescent="0.3">
      <c r="B22" s="142" t="s">
        <v>66</v>
      </c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</row>
    <row r="23" spans="2:27" s="29" customFormat="1" ht="11.4" x14ac:dyDescent="0.2">
      <c r="B23" s="143" t="s">
        <v>67</v>
      </c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</row>
    <row r="24" spans="2:27" s="34" customFormat="1" ht="11.4" x14ac:dyDescent="0.2">
      <c r="B24" s="152" t="s">
        <v>3</v>
      </c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49" t="s">
        <v>19</v>
      </c>
      <c r="I26" s="150"/>
      <c r="J26" s="151"/>
      <c r="K26" s="149" t="s">
        <v>20</v>
      </c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138">
        <f>134.91/1000</f>
        <v>0.13491</v>
      </c>
      <c r="I27" s="139"/>
      <c r="J27" s="35" t="s">
        <v>5</v>
      </c>
      <c r="K27" s="140">
        <f>970.98/1000</f>
        <v>0.97098000000000007</v>
      </c>
      <c r="L27" s="141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138">
        <f>0/1000</f>
        <v>0</v>
      </c>
      <c r="I28" s="139"/>
      <c r="J28" s="35" t="s">
        <v>5</v>
      </c>
      <c r="K28" s="140">
        <f>0/1000</f>
        <v>0</v>
      </c>
      <c r="L28" s="141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138">
        <f>0/1000</f>
        <v>0</v>
      </c>
      <c r="I29" s="139"/>
      <c r="J29" s="35" t="s">
        <v>5</v>
      </c>
      <c r="K29" s="140">
        <f>0/1000</f>
        <v>0</v>
      </c>
      <c r="L29" s="141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138">
        <f>(W14+W15)/1000</f>
        <v>1.9199999999999998E-3</v>
      </c>
      <c r="I30" s="139"/>
      <c r="J30" s="35" t="s">
        <v>7</v>
      </c>
      <c r="K30" s="140">
        <f>(X14+X15)/1000</f>
        <v>1.9199999999999998E-3</v>
      </c>
      <c r="L30" s="141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21</v>
      </c>
      <c r="Z30" s="71">
        <v>22</v>
      </c>
      <c r="AA30" s="71">
        <v>13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138">
        <f>21/1000</f>
        <v>2.1000000000000001E-2</v>
      </c>
      <c r="I31" s="139"/>
      <c r="J31" s="35" t="s">
        <v>5</v>
      </c>
      <c r="K31" s="140">
        <f>258/1000</f>
        <v>0.25800000000000001</v>
      </c>
      <c r="L31" s="141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258</v>
      </c>
      <c r="Z31" s="72">
        <v>227</v>
      </c>
      <c r="AA31" s="72">
        <v>124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21" t="s">
        <v>58</v>
      </c>
      <c r="B36" s="122"/>
      <c r="C36" s="125" t="s">
        <v>10</v>
      </c>
      <c r="D36" s="125" t="s">
        <v>11</v>
      </c>
      <c r="E36" s="146" t="s">
        <v>12</v>
      </c>
      <c r="F36" s="147"/>
      <c r="G36" s="148"/>
      <c r="H36" s="146" t="s">
        <v>13</v>
      </c>
      <c r="I36" s="147"/>
      <c r="J36" s="148"/>
      <c r="K36" s="146" t="s">
        <v>14</v>
      </c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8"/>
    </row>
    <row r="37" spans="1:22" ht="18.75" customHeight="1" thickBot="1" x14ac:dyDescent="0.3">
      <c r="A37" s="125" t="s">
        <v>59</v>
      </c>
      <c r="B37" s="123" t="s">
        <v>60</v>
      </c>
      <c r="C37" s="153"/>
      <c r="D37" s="153"/>
      <c r="E37" s="144" t="s">
        <v>1</v>
      </c>
      <c r="F37" s="47" t="s">
        <v>15</v>
      </c>
      <c r="G37" s="47" t="s">
        <v>16</v>
      </c>
      <c r="H37" s="144" t="s">
        <v>1</v>
      </c>
      <c r="I37" s="47" t="s">
        <v>15</v>
      </c>
      <c r="J37" s="47" t="s">
        <v>16</v>
      </c>
      <c r="K37" s="144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126"/>
      <c r="B38" s="124"/>
      <c r="C38" s="126"/>
      <c r="D38" s="126"/>
      <c r="E38" s="145"/>
      <c r="F38" s="47" t="s">
        <v>17</v>
      </c>
      <c r="G38" s="47" t="s">
        <v>18</v>
      </c>
      <c r="H38" s="145"/>
      <c r="I38" s="47" t="s">
        <v>17</v>
      </c>
      <c r="J38" s="47" t="s">
        <v>18</v>
      </c>
      <c r="K38" s="145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17" t="s">
        <v>70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ht="18.45" customHeight="1" x14ac:dyDescent="0.25">
      <c r="A41" s="119" t="s">
        <v>71</v>
      </c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</row>
    <row r="42" spans="1:22" ht="79.8" x14ac:dyDescent="0.25">
      <c r="A42" s="80">
        <v>1</v>
      </c>
      <c r="B42" s="81">
        <v>1</v>
      </c>
      <c r="C42" s="82" t="s">
        <v>72</v>
      </c>
      <c r="D42" s="83" t="s">
        <v>73</v>
      </c>
      <c r="E42" s="84">
        <v>1006.86</v>
      </c>
      <c r="F42" s="85">
        <v>811.45</v>
      </c>
      <c r="G42" s="84">
        <v>195.41</v>
      </c>
      <c r="H42" s="84"/>
      <c r="I42" s="84"/>
      <c r="J42" s="84"/>
      <c r="K42" s="84" t="s">
        <v>74</v>
      </c>
      <c r="L42" s="85">
        <v>3</v>
      </c>
      <c r="M42" s="85"/>
      <c r="N42" s="85" t="s">
        <v>75</v>
      </c>
      <c r="O42" s="85"/>
      <c r="P42" s="85"/>
      <c r="Q42" s="85"/>
      <c r="R42" s="85"/>
      <c r="S42" s="85"/>
      <c r="T42" s="85"/>
      <c r="U42" s="85"/>
      <c r="V42" s="85"/>
    </row>
    <row r="43" spans="1:22" ht="34.200000000000003" x14ac:dyDescent="0.25">
      <c r="A43" s="80">
        <v>2</v>
      </c>
      <c r="B43" s="81">
        <v>2</v>
      </c>
      <c r="C43" s="82" t="s">
        <v>76</v>
      </c>
      <c r="D43" s="83" t="s">
        <v>77</v>
      </c>
      <c r="E43" s="84">
        <v>26.3</v>
      </c>
      <c r="F43" s="85" t="s">
        <v>78</v>
      </c>
      <c r="G43" s="84"/>
      <c r="H43" s="84">
        <v>8</v>
      </c>
      <c r="I43" s="84" t="s">
        <v>79</v>
      </c>
      <c r="J43" s="84"/>
      <c r="K43" s="84">
        <v>37</v>
      </c>
      <c r="L43" s="85" t="s">
        <v>80</v>
      </c>
      <c r="M43" s="85"/>
      <c r="N43" s="85" t="s">
        <v>81</v>
      </c>
      <c r="O43" s="85"/>
      <c r="P43" s="85"/>
      <c r="Q43" s="85"/>
      <c r="R43" s="85"/>
      <c r="S43" s="85"/>
      <c r="T43" s="85"/>
      <c r="U43" s="85"/>
      <c r="V43" s="85"/>
    </row>
    <row r="44" spans="1:22" ht="34.200000000000003" x14ac:dyDescent="0.25">
      <c r="A44" s="86">
        <v>3</v>
      </c>
      <c r="B44" s="87">
        <v>3</v>
      </c>
      <c r="C44" s="88" t="s">
        <v>82</v>
      </c>
      <c r="D44" s="89" t="s">
        <v>83</v>
      </c>
      <c r="E44" s="90">
        <v>12.12</v>
      </c>
      <c r="F44" s="91" t="s">
        <v>84</v>
      </c>
      <c r="G44" s="90"/>
      <c r="H44" s="90">
        <v>1</v>
      </c>
      <c r="I44" s="90" t="s">
        <v>85</v>
      </c>
      <c r="J44" s="90"/>
      <c r="K44" s="90">
        <v>6</v>
      </c>
      <c r="L44" s="91" t="s">
        <v>86</v>
      </c>
      <c r="M44" s="91"/>
      <c r="N44" s="91" t="s">
        <v>81</v>
      </c>
      <c r="O44" s="91"/>
      <c r="P44" s="91"/>
      <c r="Q44" s="91"/>
      <c r="R44" s="91"/>
      <c r="S44" s="91"/>
      <c r="T44" s="91"/>
      <c r="U44" s="91"/>
      <c r="V44" s="91"/>
    </row>
    <row r="45" spans="1:22" ht="19.350000000000001" customHeight="1" x14ac:dyDescent="0.25">
      <c r="A45" s="117" t="s">
        <v>87</v>
      </c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</row>
    <row r="46" spans="1:22" ht="18.45" customHeight="1" x14ac:dyDescent="0.25">
      <c r="A46" s="119" t="s">
        <v>71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</row>
    <row r="47" spans="1:22" ht="91.2" x14ac:dyDescent="0.25">
      <c r="A47" s="86">
        <v>4</v>
      </c>
      <c r="B47" s="87">
        <v>4</v>
      </c>
      <c r="C47" s="88" t="s">
        <v>88</v>
      </c>
      <c r="D47" s="89" t="s">
        <v>89</v>
      </c>
      <c r="E47" s="90">
        <v>4596.33</v>
      </c>
      <c r="F47" s="91" t="s">
        <v>90</v>
      </c>
      <c r="G47" s="90" t="s">
        <v>91</v>
      </c>
      <c r="H47" s="90" t="s">
        <v>92</v>
      </c>
      <c r="I47" s="90" t="s">
        <v>93</v>
      </c>
      <c r="J47" s="90">
        <v>3</v>
      </c>
      <c r="K47" s="90" t="s">
        <v>94</v>
      </c>
      <c r="L47" s="91" t="s">
        <v>95</v>
      </c>
      <c r="M47" s="91"/>
      <c r="N47" s="91" t="s">
        <v>75</v>
      </c>
      <c r="O47" s="91"/>
      <c r="P47" s="91"/>
      <c r="Q47" s="91"/>
      <c r="R47" s="91"/>
      <c r="S47" s="91"/>
      <c r="T47" s="91"/>
      <c r="U47" s="91"/>
      <c r="V47" s="91" t="s">
        <v>96</v>
      </c>
    </row>
    <row r="48" spans="1:22" ht="34.200000000000003" x14ac:dyDescent="0.25">
      <c r="A48" s="113" t="s">
        <v>97</v>
      </c>
      <c r="B48" s="114"/>
      <c r="C48" s="114"/>
      <c r="D48" s="114"/>
      <c r="E48" s="114"/>
      <c r="F48" s="114"/>
      <c r="G48" s="114"/>
      <c r="H48" s="92">
        <v>87</v>
      </c>
      <c r="I48" s="92" t="s">
        <v>98</v>
      </c>
      <c r="J48" s="92">
        <v>3</v>
      </c>
      <c r="K48" s="92">
        <v>556</v>
      </c>
      <c r="L48" s="92" t="s">
        <v>99</v>
      </c>
      <c r="M48" s="92"/>
      <c r="N48" s="92"/>
      <c r="O48" s="92"/>
      <c r="P48" s="92"/>
      <c r="Q48" s="92"/>
      <c r="R48" s="92"/>
      <c r="S48" s="92"/>
      <c r="T48" s="92"/>
      <c r="U48" s="92"/>
      <c r="V48" s="92" t="s">
        <v>96</v>
      </c>
    </row>
    <row r="49" spans="1:22" x14ac:dyDescent="0.25">
      <c r="A49" s="113" t="s">
        <v>100</v>
      </c>
      <c r="B49" s="114"/>
      <c r="C49" s="114"/>
      <c r="D49" s="114"/>
      <c r="E49" s="114"/>
      <c r="F49" s="114"/>
      <c r="G49" s="114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13" t="s">
        <v>101</v>
      </c>
      <c r="B50" s="114"/>
      <c r="C50" s="114"/>
      <c r="D50" s="114"/>
      <c r="E50" s="114"/>
      <c r="F50" s="114"/>
      <c r="G50" s="114"/>
      <c r="H50" s="92">
        <v>21</v>
      </c>
      <c r="I50" s="92"/>
      <c r="J50" s="92"/>
      <c r="K50" s="92">
        <v>258</v>
      </c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13" t="s">
        <v>102</v>
      </c>
      <c r="B51" s="114"/>
      <c r="C51" s="114"/>
      <c r="D51" s="114"/>
      <c r="E51" s="114"/>
      <c r="F51" s="114"/>
      <c r="G51" s="114"/>
      <c r="H51" s="92">
        <v>63</v>
      </c>
      <c r="I51" s="92"/>
      <c r="J51" s="92"/>
      <c r="K51" s="92">
        <v>283</v>
      </c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13" t="s">
        <v>103</v>
      </c>
      <c r="B52" s="114"/>
      <c r="C52" s="114"/>
      <c r="D52" s="114"/>
      <c r="E52" s="114"/>
      <c r="F52" s="114"/>
      <c r="G52" s="114"/>
      <c r="H52" s="92">
        <v>3</v>
      </c>
      <c r="I52" s="92"/>
      <c r="J52" s="92"/>
      <c r="K52" s="92">
        <v>16</v>
      </c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15" t="s">
        <v>104</v>
      </c>
      <c r="B53" s="116"/>
      <c r="C53" s="116"/>
      <c r="D53" s="116"/>
      <c r="E53" s="116"/>
      <c r="F53" s="116"/>
      <c r="G53" s="116"/>
      <c r="H53" s="93">
        <v>22</v>
      </c>
      <c r="I53" s="93"/>
      <c r="J53" s="93"/>
      <c r="K53" s="93">
        <v>227</v>
      </c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</row>
    <row r="54" spans="1:22" x14ac:dyDescent="0.25">
      <c r="A54" s="115" t="s">
        <v>105</v>
      </c>
      <c r="B54" s="116"/>
      <c r="C54" s="116"/>
      <c r="D54" s="116"/>
      <c r="E54" s="116"/>
      <c r="F54" s="116"/>
      <c r="G54" s="116"/>
      <c r="H54" s="93">
        <v>13</v>
      </c>
      <c r="I54" s="93"/>
      <c r="J54" s="93"/>
      <c r="K54" s="93">
        <v>124</v>
      </c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</row>
    <row r="55" spans="1:22" x14ac:dyDescent="0.25">
      <c r="A55" s="115" t="s">
        <v>106</v>
      </c>
      <c r="B55" s="116"/>
      <c r="C55" s="116"/>
      <c r="D55" s="116"/>
      <c r="E55" s="116"/>
      <c r="F55" s="116"/>
      <c r="G55" s="116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</row>
    <row r="56" spans="1:22" hidden="1" x14ac:dyDescent="0.25">
      <c r="A56" s="113" t="s">
        <v>107</v>
      </c>
      <c r="B56" s="114"/>
      <c r="C56" s="114"/>
      <c r="D56" s="114"/>
      <c r="E56" s="114"/>
      <c r="F56" s="114"/>
      <c r="G56" s="114"/>
      <c r="H56" s="92">
        <v>9</v>
      </c>
      <c r="I56" s="92"/>
      <c r="J56" s="92"/>
      <c r="K56" s="92">
        <v>51</v>
      </c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</row>
    <row r="57" spans="1:22" ht="30" hidden="1" customHeight="1" x14ac:dyDescent="0.25">
      <c r="A57" s="113" t="s">
        <v>108</v>
      </c>
      <c r="B57" s="114"/>
      <c r="C57" s="114"/>
      <c r="D57" s="114"/>
      <c r="E57" s="114"/>
      <c r="F57" s="114"/>
      <c r="G57" s="114"/>
      <c r="H57" s="92">
        <v>113</v>
      </c>
      <c r="I57" s="92"/>
      <c r="J57" s="92"/>
      <c r="K57" s="92">
        <v>856</v>
      </c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</row>
    <row r="58" spans="1:22" x14ac:dyDescent="0.25">
      <c r="A58" s="113" t="s">
        <v>109</v>
      </c>
      <c r="B58" s="114"/>
      <c r="C58" s="114"/>
      <c r="D58" s="114"/>
      <c r="E58" s="114"/>
      <c r="F58" s="114"/>
      <c r="G58" s="114"/>
      <c r="H58" s="92">
        <v>122</v>
      </c>
      <c r="I58" s="92"/>
      <c r="J58" s="92"/>
      <c r="K58" s="92">
        <v>907</v>
      </c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</row>
    <row r="59" spans="1:22" ht="30" customHeight="1" x14ac:dyDescent="0.25">
      <c r="A59" s="113" t="s">
        <v>110</v>
      </c>
      <c r="B59" s="114"/>
      <c r="C59" s="114"/>
      <c r="D59" s="114"/>
      <c r="E59" s="114"/>
      <c r="F59" s="114"/>
      <c r="G59" s="114"/>
      <c r="H59" s="92">
        <v>12.91</v>
      </c>
      <c r="I59" s="92"/>
      <c r="J59" s="92"/>
      <c r="K59" s="92">
        <v>63.98</v>
      </c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</row>
    <row r="60" spans="1:22" x14ac:dyDescent="0.25">
      <c r="A60" s="115" t="s">
        <v>111</v>
      </c>
      <c r="B60" s="116"/>
      <c r="C60" s="116"/>
      <c r="D60" s="116"/>
      <c r="E60" s="116"/>
      <c r="F60" s="116"/>
      <c r="G60" s="116"/>
      <c r="H60" s="93">
        <v>134.91</v>
      </c>
      <c r="I60" s="93"/>
      <c r="J60" s="93"/>
      <c r="K60" s="93">
        <v>970.98</v>
      </c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</row>
    <row r="61" spans="1:22" x14ac:dyDescent="0.25">
      <c r="A61" s="50"/>
      <c r="B61" s="39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</row>
    <row r="62" spans="1:22" x14ac:dyDescent="0.25">
      <c r="A62" s="50"/>
      <c r="B62" s="39"/>
      <c r="C62" s="73" t="s">
        <v>61</v>
      </c>
      <c r="D62" s="48"/>
      <c r="E62" s="48"/>
      <c r="F62" s="48"/>
      <c r="G62" s="48"/>
      <c r="H62" s="74">
        <f>IF(ISBLANK(Y30),"",ROUND(Z30/Y30,2)*100)</f>
        <v>105</v>
      </c>
      <c r="I62" s="48"/>
      <c r="J62" s="48"/>
      <c r="K62" s="74">
        <f>IF(ISBLANK(Y31),"",ROUND(Z31/Y31,2)*100)</f>
        <v>88</v>
      </c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</row>
    <row r="63" spans="1:22" x14ac:dyDescent="0.25">
      <c r="A63" s="50"/>
      <c r="B63" s="39"/>
      <c r="C63" s="73" t="s">
        <v>62</v>
      </c>
      <c r="D63" s="48"/>
      <c r="E63" s="48"/>
      <c r="F63" s="48"/>
      <c r="G63" s="48"/>
      <c r="H63" s="45">
        <f>IF(ISBLANK(Y30),"",ROUND(AA30/Y30,2)*100)</f>
        <v>62</v>
      </c>
      <c r="I63" s="48"/>
      <c r="J63" s="48"/>
      <c r="K63" s="45">
        <f>IF(ISBLANK(Y31),"",ROUND(AA31/Y31,2)*100)</f>
        <v>48</v>
      </c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</row>
    <row r="64" spans="1:22" x14ac:dyDescent="0.25">
      <c r="A64" s="28"/>
      <c r="B64" s="28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75" t="s">
        <v>68</v>
      </c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</row>
    <row r="66" spans="2:22" x14ac:dyDescent="0.25">
      <c r="B66" s="3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</row>
    <row r="67" spans="2:22" x14ac:dyDescent="0.25">
      <c r="B67" s="75" t="s">
        <v>69</v>
      </c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</row>
    <row r="68" spans="2:22" x14ac:dyDescent="0.25">
      <c r="B68" s="46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  <row r="79" spans="2:22" x14ac:dyDescent="0.25">
      <c r="C79" s="49"/>
      <c r="D79" s="49"/>
      <c r="E79" s="49"/>
      <c r="F79" s="49"/>
      <c r="G79" s="49"/>
    </row>
    <row r="80" spans="2:22" x14ac:dyDescent="0.25">
      <c r="C80" s="49"/>
      <c r="D80" s="49"/>
      <c r="E80" s="49"/>
      <c r="F80" s="49"/>
      <c r="G80" s="49"/>
    </row>
    <row r="81" spans="3:7" x14ac:dyDescent="0.25">
      <c r="C81" s="49"/>
      <c r="D81" s="49"/>
      <c r="E81" s="49"/>
      <c r="F81" s="49"/>
      <c r="G81" s="49"/>
    </row>
  </sheetData>
  <mergeCells count="49">
    <mergeCell ref="L17:V17"/>
    <mergeCell ref="H19:I19"/>
    <mergeCell ref="J19:K19"/>
    <mergeCell ref="H31:I31"/>
    <mergeCell ref="K31:L31"/>
    <mergeCell ref="B21:V21"/>
    <mergeCell ref="B22:V22"/>
    <mergeCell ref="B23:V23"/>
    <mergeCell ref="H26:J26"/>
    <mergeCell ref="H30:I30"/>
    <mergeCell ref="K27:L27"/>
    <mergeCell ref="K30:L30"/>
    <mergeCell ref="H28:I28"/>
    <mergeCell ref="H29:I29"/>
    <mergeCell ref="K28:L28"/>
    <mergeCell ref="K29:L29"/>
    <mergeCell ref="A36:B36"/>
    <mergeCell ref="B37:B38"/>
    <mergeCell ref="A37:A38"/>
    <mergeCell ref="H17:I18"/>
    <mergeCell ref="J17:K18"/>
    <mergeCell ref="K37:K38"/>
    <mergeCell ref="H36:J36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  <mergeCell ref="A55:G55"/>
    <mergeCell ref="A40:V40"/>
    <mergeCell ref="A41:V41"/>
    <mergeCell ref="A45:V45"/>
    <mergeCell ref="A46:V46"/>
    <mergeCell ref="A48:G48"/>
    <mergeCell ref="A49:G49"/>
    <mergeCell ref="A50:G50"/>
    <mergeCell ref="A51:G51"/>
    <mergeCell ref="A52:G52"/>
    <mergeCell ref="A53:G53"/>
    <mergeCell ref="A54:G54"/>
    <mergeCell ref="A56:G56"/>
    <mergeCell ref="A57:G57"/>
    <mergeCell ref="A58:G58"/>
    <mergeCell ref="A59:G59"/>
    <mergeCell ref="A60:G6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60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112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56" t="s">
        <v>36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43" t="s">
        <v>33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43" t="s">
        <v>67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52" t="s">
        <v>3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57" t="s">
        <v>19</v>
      </c>
      <c r="H10" s="158"/>
      <c r="I10" s="158"/>
      <c r="J10" s="157" t="s">
        <v>20</v>
      </c>
      <c r="K10" s="158"/>
      <c r="L10" s="158"/>
      <c r="M10" s="159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138">
        <f>134.91/1000</f>
        <v>0.13491</v>
      </c>
      <c r="H11" s="139"/>
      <c r="I11" s="55" t="s">
        <v>5</v>
      </c>
      <c r="J11" s="140">
        <f>970.98/1000</f>
        <v>0.97098000000000007</v>
      </c>
      <c r="K11" s="141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138">
        <f>0/1000</f>
        <v>0</v>
      </c>
      <c r="H12" s="139"/>
      <c r="I12" s="55" t="s">
        <v>5</v>
      </c>
      <c r="J12" s="140">
        <f>0/1000</f>
        <v>0</v>
      </c>
      <c r="K12" s="141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60">
        <f>0/1000</f>
        <v>0</v>
      </c>
      <c r="H13" s="161"/>
      <c r="I13" s="55" t="s">
        <v>5</v>
      </c>
      <c r="J13" s="140">
        <f>0/1000</f>
        <v>0</v>
      </c>
      <c r="K13" s="141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138">
        <f>(O14+O15)/1000</f>
        <v>1.9199999999999998E-3</v>
      </c>
      <c r="H14" s="139"/>
      <c r="I14" s="55" t="s">
        <v>7</v>
      </c>
      <c r="J14" s="140">
        <f>(P14+P15)/1000</f>
        <v>1.9199999999999998E-3</v>
      </c>
      <c r="K14" s="141"/>
      <c r="L14" s="58">
        <v>21</v>
      </c>
      <c r="M14" s="35" t="s">
        <v>7</v>
      </c>
      <c r="N14" s="57"/>
      <c r="O14" s="26">
        <v>1.91</v>
      </c>
      <c r="P14" s="27">
        <v>1.91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64">
        <f>21/1000</f>
        <v>2.1000000000000001E-2</v>
      </c>
      <c r="H15" s="165"/>
      <c r="I15" s="55" t="s">
        <v>5</v>
      </c>
      <c r="J15" s="140">
        <f>258/1000</f>
        <v>0.25800000000000001</v>
      </c>
      <c r="K15" s="141"/>
      <c r="L15" s="59">
        <v>257</v>
      </c>
      <c r="M15" s="35" t="s">
        <v>5</v>
      </c>
      <c r="N15" s="57"/>
      <c r="O15" s="26">
        <v>0.01</v>
      </c>
      <c r="P15" s="27">
        <v>0.01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25" t="s">
        <v>9</v>
      </c>
      <c r="B20" s="125" t="s">
        <v>0</v>
      </c>
      <c r="C20" s="125" t="s">
        <v>21</v>
      </c>
      <c r="D20" s="62" t="s">
        <v>22</v>
      </c>
      <c r="E20" s="125" t="s">
        <v>23</v>
      </c>
      <c r="F20" s="166" t="s">
        <v>24</v>
      </c>
      <c r="G20" s="167"/>
      <c r="H20" s="166" t="s">
        <v>25</v>
      </c>
      <c r="I20" s="170"/>
      <c r="J20" s="170"/>
      <c r="K20" s="167"/>
      <c r="L20" s="63"/>
      <c r="M20" s="125" t="s">
        <v>26</v>
      </c>
      <c r="N20" s="125" t="s">
        <v>27</v>
      </c>
    </row>
    <row r="21" spans="1:23" s="33" customFormat="1" ht="19.5" customHeight="1" thickBot="1" x14ac:dyDescent="0.3">
      <c r="A21" s="153"/>
      <c r="B21" s="153"/>
      <c r="C21" s="153"/>
      <c r="D21" s="125" t="s">
        <v>32</v>
      </c>
      <c r="E21" s="153"/>
      <c r="F21" s="168"/>
      <c r="G21" s="169"/>
      <c r="H21" s="162" t="s">
        <v>28</v>
      </c>
      <c r="I21" s="163"/>
      <c r="J21" s="162" t="s">
        <v>29</v>
      </c>
      <c r="K21" s="163"/>
      <c r="L21" s="64"/>
      <c r="M21" s="153"/>
      <c r="N21" s="153"/>
    </row>
    <row r="22" spans="1:23" s="33" customFormat="1" ht="19.5" customHeight="1" x14ac:dyDescent="0.25">
      <c r="A22" s="153"/>
      <c r="B22" s="153"/>
      <c r="C22" s="153"/>
      <c r="D22" s="153"/>
      <c r="E22" s="153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153"/>
      <c r="N22" s="153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4" t="s">
        <v>113</v>
      </c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</row>
    <row r="25" spans="1:23" ht="19.350000000000001" customHeight="1" x14ac:dyDescent="0.25">
      <c r="A25" s="117" t="s">
        <v>114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23" s="29" customFormat="1" ht="22.8" x14ac:dyDescent="0.25">
      <c r="A26" s="94">
        <v>1</v>
      </c>
      <c r="B26" s="95" t="s">
        <v>115</v>
      </c>
      <c r="C26" s="82" t="s">
        <v>116</v>
      </c>
      <c r="D26" s="96" t="s">
        <v>117</v>
      </c>
      <c r="E26" s="97">
        <v>1.89</v>
      </c>
      <c r="F26" s="84" t="s">
        <v>118</v>
      </c>
      <c r="G26" s="84">
        <v>21.17</v>
      </c>
      <c r="H26" s="98"/>
      <c r="I26" s="98"/>
      <c r="J26" s="84" t="s">
        <v>119</v>
      </c>
      <c r="K26" s="84">
        <v>254.03</v>
      </c>
      <c r="L26" s="99"/>
      <c r="M26" s="98">
        <f>IF(ISNUMBER(K26/G26),IF(NOT(K26/G26=0),K26/G26, " "), " ")</f>
        <v>11.999527633443551</v>
      </c>
      <c r="N26" s="96"/>
    </row>
    <row r="27" spans="1:23" s="29" customFormat="1" ht="22.8" x14ac:dyDescent="0.25">
      <c r="A27" s="94">
        <v>2</v>
      </c>
      <c r="B27" s="95" t="s">
        <v>120</v>
      </c>
      <c r="C27" s="82" t="s">
        <v>121</v>
      </c>
      <c r="D27" s="96" t="s">
        <v>117</v>
      </c>
      <c r="E27" s="97">
        <v>0.02</v>
      </c>
      <c r="F27" s="84" t="s">
        <v>122</v>
      </c>
      <c r="G27" s="84">
        <v>0.26</v>
      </c>
      <c r="H27" s="98"/>
      <c r="I27" s="98"/>
      <c r="J27" s="84" t="s">
        <v>123</v>
      </c>
      <c r="K27" s="84">
        <v>3.14</v>
      </c>
      <c r="L27" s="99"/>
      <c r="M27" s="98">
        <f>IF(ISNUMBER(K27/G27),IF(NOT(K27/G27=0),K27/G27, " "), " ")</f>
        <v>12.076923076923077</v>
      </c>
      <c r="N27" s="96"/>
    </row>
    <row r="28" spans="1:23" s="29" customFormat="1" ht="22.8" x14ac:dyDescent="0.25">
      <c r="A28" s="94">
        <v>3</v>
      </c>
      <c r="B28" s="95">
        <v>2</v>
      </c>
      <c r="C28" s="82" t="s">
        <v>124</v>
      </c>
      <c r="D28" s="96" t="s">
        <v>117</v>
      </c>
      <c r="E28" s="97">
        <v>0.01</v>
      </c>
      <c r="F28" s="84" t="s">
        <v>125</v>
      </c>
      <c r="G28" s="84"/>
      <c r="H28" s="98"/>
      <c r="I28" s="98"/>
      <c r="J28" s="84" t="s">
        <v>125</v>
      </c>
      <c r="K28" s="84"/>
      <c r="L28" s="99"/>
      <c r="M28" s="98" t="str">
        <f>IF(ISNUMBER(K28/G28),IF(NOT(K28/G28=0),K28/G28, " "), " ")</f>
        <v xml:space="preserve"> </v>
      </c>
      <c r="N28" s="96"/>
    </row>
    <row r="29" spans="1:23" s="29" customFormat="1" ht="19.350000000000001" customHeight="1" x14ac:dyDescent="0.25">
      <c r="A29" s="117" t="s">
        <v>126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</row>
    <row r="30" spans="1:23" ht="22.8" x14ac:dyDescent="0.25">
      <c r="A30" s="94">
        <v>4</v>
      </c>
      <c r="B30" s="95">
        <v>30303</v>
      </c>
      <c r="C30" s="82" t="s">
        <v>127</v>
      </c>
      <c r="D30" s="96" t="s">
        <v>128</v>
      </c>
      <c r="E30" s="97">
        <v>0.01</v>
      </c>
      <c r="F30" s="84" t="s">
        <v>129</v>
      </c>
      <c r="G30" s="84">
        <v>0.01</v>
      </c>
      <c r="H30" s="98"/>
      <c r="I30" s="98"/>
      <c r="J30" s="84" t="s">
        <v>130</v>
      </c>
      <c r="K30" s="84">
        <v>0.05</v>
      </c>
      <c r="L30" s="99"/>
      <c r="M30" s="98">
        <f>IF(ISNUMBER(K30/G30),IF(NOT(K30/G30=0),K30/G30, " "), " ")</f>
        <v>5</v>
      </c>
      <c r="N30" s="96" t="s">
        <v>131</v>
      </c>
    </row>
    <row r="31" spans="1:23" ht="22.8" x14ac:dyDescent="0.25">
      <c r="A31" s="94">
        <v>5</v>
      </c>
      <c r="B31" s="95">
        <v>30954</v>
      </c>
      <c r="C31" s="82" t="s">
        <v>132</v>
      </c>
      <c r="D31" s="96" t="s">
        <v>128</v>
      </c>
      <c r="E31" s="97">
        <v>0.01</v>
      </c>
      <c r="F31" s="84" t="s">
        <v>133</v>
      </c>
      <c r="G31" s="84">
        <v>0.34</v>
      </c>
      <c r="H31" s="98"/>
      <c r="I31" s="98"/>
      <c r="J31" s="84" t="s">
        <v>134</v>
      </c>
      <c r="K31" s="84">
        <v>1.63</v>
      </c>
      <c r="L31" s="99"/>
      <c r="M31" s="98">
        <f>IF(ISNUMBER(K31/G31),IF(NOT(K31/G31=0),K31/G31, " "), " ")</f>
        <v>4.7941176470588225</v>
      </c>
      <c r="N31" s="96" t="s">
        <v>131</v>
      </c>
    </row>
    <row r="32" spans="1:23" ht="22.8" x14ac:dyDescent="0.25">
      <c r="A32" s="94">
        <v>6</v>
      </c>
      <c r="B32" s="95">
        <v>40502</v>
      </c>
      <c r="C32" s="82" t="s">
        <v>135</v>
      </c>
      <c r="D32" s="96" t="s">
        <v>128</v>
      </c>
      <c r="E32" s="97">
        <v>0.28000000000000003</v>
      </c>
      <c r="F32" s="84" t="s">
        <v>136</v>
      </c>
      <c r="G32" s="84">
        <v>2.2000000000000002</v>
      </c>
      <c r="H32" s="98"/>
      <c r="I32" s="98"/>
      <c r="J32" s="84" t="s">
        <v>137</v>
      </c>
      <c r="K32" s="84">
        <v>12.6</v>
      </c>
      <c r="L32" s="99"/>
      <c r="M32" s="98">
        <f>IF(ISNUMBER(K32/G32),IF(NOT(K32/G32=0),K32/G32, " "), " ")</f>
        <v>5.7272727272727266</v>
      </c>
      <c r="N32" s="96" t="s">
        <v>131</v>
      </c>
    </row>
    <row r="33" spans="1:14" ht="22.8" x14ac:dyDescent="0.25">
      <c r="A33" s="94">
        <v>7</v>
      </c>
      <c r="B33" s="95">
        <v>40504</v>
      </c>
      <c r="C33" s="82" t="s">
        <v>138</v>
      </c>
      <c r="D33" s="96" t="s">
        <v>128</v>
      </c>
      <c r="E33" s="97">
        <v>0.1</v>
      </c>
      <c r="F33" s="84" t="s">
        <v>139</v>
      </c>
      <c r="G33" s="84">
        <v>0.13</v>
      </c>
      <c r="H33" s="98"/>
      <c r="I33" s="98"/>
      <c r="J33" s="84" t="s">
        <v>140</v>
      </c>
      <c r="K33" s="84">
        <v>0.3</v>
      </c>
      <c r="L33" s="99"/>
      <c r="M33" s="98">
        <f>IF(ISNUMBER(K33/G33),IF(NOT(K33/G33=0),K33/G33, " "), " ")</f>
        <v>2.3076923076923075</v>
      </c>
      <c r="N33" s="96" t="s">
        <v>131</v>
      </c>
    </row>
    <row r="34" spans="1:14" ht="22.8" x14ac:dyDescent="0.25">
      <c r="A34" s="94">
        <v>8</v>
      </c>
      <c r="B34" s="95">
        <v>400001</v>
      </c>
      <c r="C34" s="82" t="s">
        <v>141</v>
      </c>
      <c r="D34" s="96" t="s">
        <v>128</v>
      </c>
      <c r="E34" s="97">
        <v>0.01</v>
      </c>
      <c r="F34" s="84" t="s">
        <v>142</v>
      </c>
      <c r="G34" s="84">
        <v>1.03</v>
      </c>
      <c r="H34" s="98"/>
      <c r="I34" s="98"/>
      <c r="J34" s="84" t="s">
        <v>143</v>
      </c>
      <c r="K34" s="84">
        <v>5.87</v>
      </c>
      <c r="L34" s="99"/>
      <c r="M34" s="98">
        <f>IF(ISNUMBER(K34/G34),IF(NOT(K34/G34=0),K34/G34, " "), " ")</f>
        <v>5.6990291262135919</v>
      </c>
      <c r="N34" s="96" t="s">
        <v>131</v>
      </c>
    </row>
    <row r="35" spans="1:14" ht="19.350000000000001" customHeight="1" x14ac:dyDescent="0.25">
      <c r="A35" s="117" t="s">
        <v>144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</row>
    <row r="36" spans="1:14" ht="22.8" x14ac:dyDescent="0.25">
      <c r="A36" s="94">
        <v>9</v>
      </c>
      <c r="B36" s="95" t="s">
        <v>145</v>
      </c>
      <c r="C36" s="82" t="s">
        <v>146</v>
      </c>
      <c r="D36" s="96" t="s">
        <v>147</v>
      </c>
      <c r="E36" s="97">
        <v>2.1399999999999999E-2</v>
      </c>
      <c r="F36" s="84" t="s">
        <v>148</v>
      </c>
      <c r="G36" s="84">
        <v>0.13</v>
      </c>
      <c r="H36" s="98">
        <v>42.66</v>
      </c>
      <c r="I36" s="98">
        <v>0.91</v>
      </c>
      <c r="J36" s="84" t="s">
        <v>149</v>
      </c>
      <c r="K36" s="84">
        <v>1.05</v>
      </c>
      <c r="L36" s="99"/>
      <c r="M36" s="98">
        <f t="shared" ref="M36:M42" si="0">IF(ISNUMBER(K36/G36),IF(NOT(K36/G36=0),K36/G36, " "), " ")</f>
        <v>8.0769230769230766</v>
      </c>
      <c r="N36" s="96" t="s">
        <v>150</v>
      </c>
    </row>
    <row r="37" spans="1:14" ht="22.8" x14ac:dyDescent="0.25">
      <c r="A37" s="94">
        <v>10</v>
      </c>
      <c r="B37" s="95" t="s">
        <v>151</v>
      </c>
      <c r="C37" s="82" t="s">
        <v>152</v>
      </c>
      <c r="D37" s="96" t="s">
        <v>153</v>
      </c>
      <c r="E37" s="97">
        <v>1E-4</v>
      </c>
      <c r="F37" s="84" t="s">
        <v>154</v>
      </c>
      <c r="G37" s="84">
        <v>1.07</v>
      </c>
      <c r="H37" s="98">
        <v>56684.17</v>
      </c>
      <c r="I37" s="98">
        <v>5.67</v>
      </c>
      <c r="J37" s="84" t="s">
        <v>155</v>
      </c>
      <c r="K37" s="84">
        <v>5.81</v>
      </c>
      <c r="L37" s="99"/>
      <c r="M37" s="98">
        <f t="shared" si="0"/>
        <v>5.4299065420560737</v>
      </c>
      <c r="N37" s="96" t="s">
        <v>156</v>
      </c>
    </row>
    <row r="38" spans="1:14" ht="34.200000000000003" x14ac:dyDescent="0.25">
      <c r="A38" s="94">
        <v>11</v>
      </c>
      <c r="B38" s="95" t="s">
        <v>157</v>
      </c>
      <c r="C38" s="82" t="s">
        <v>158</v>
      </c>
      <c r="D38" s="96" t="s">
        <v>147</v>
      </c>
      <c r="E38" s="97">
        <v>1.04E-2</v>
      </c>
      <c r="F38" s="84" t="s">
        <v>159</v>
      </c>
      <c r="G38" s="84">
        <v>1.05</v>
      </c>
      <c r="H38" s="98">
        <v>418</v>
      </c>
      <c r="I38" s="98">
        <v>4.3499999999999996</v>
      </c>
      <c r="J38" s="84" t="s">
        <v>160</v>
      </c>
      <c r="K38" s="84">
        <v>4.54</v>
      </c>
      <c r="L38" s="99"/>
      <c r="M38" s="98">
        <f t="shared" si="0"/>
        <v>4.3238095238095235</v>
      </c>
      <c r="N38" s="96" t="s">
        <v>161</v>
      </c>
    </row>
    <row r="39" spans="1:14" ht="22.8" x14ac:dyDescent="0.25">
      <c r="A39" s="94">
        <v>12</v>
      </c>
      <c r="B39" s="95" t="s">
        <v>162</v>
      </c>
      <c r="C39" s="82" t="s">
        <v>163</v>
      </c>
      <c r="D39" s="96" t="s">
        <v>164</v>
      </c>
      <c r="E39" s="97">
        <v>2.9999999999999997E-4</v>
      </c>
      <c r="F39" s="84" t="s">
        <v>165</v>
      </c>
      <c r="G39" s="84">
        <v>0.01</v>
      </c>
      <c r="H39" s="98">
        <v>228.81</v>
      </c>
      <c r="I39" s="98">
        <v>7.0000000000000007E-2</v>
      </c>
      <c r="J39" s="84" t="s">
        <v>166</v>
      </c>
      <c r="K39" s="84">
        <v>7.0000000000000007E-2</v>
      </c>
      <c r="L39" s="99"/>
      <c r="M39" s="98">
        <f t="shared" si="0"/>
        <v>7.0000000000000009</v>
      </c>
      <c r="N39" s="96" t="s">
        <v>167</v>
      </c>
    </row>
    <row r="40" spans="1:14" ht="57" x14ac:dyDescent="0.25">
      <c r="A40" s="94">
        <v>13</v>
      </c>
      <c r="B40" s="95" t="s">
        <v>168</v>
      </c>
      <c r="C40" s="82" t="s">
        <v>169</v>
      </c>
      <c r="D40" s="96" t="s">
        <v>170</v>
      </c>
      <c r="E40" s="97">
        <v>1.819</v>
      </c>
      <c r="F40" s="84" t="s">
        <v>171</v>
      </c>
      <c r="G40" s="84">
        <v>51.66</v>
      </c>
      <c r="H40" s="98">
        <v>121.9</v>
      </c>
      <c r="I40" s="98">
        <v>221.74</v>
      </c>
      <c r="J40" s="84" t="s">
        <v>172</v>
      </c>
      <c r="K40" s="84">
        <v>228.05</v>
      </c>
      <c r="L40" s="99"/>
      <c r="M40" s="98">
        <f t="shared" si="0"/>
        <v>4.414440572977159</v>
      </c>
      <c r="N40" s="96" t="s">
        <v>173</v>
      </c>
    </row>
    <row r="41" spans="1:14" ht="22.8" x14ac:dyDescent="0.25">
      <c r="A41" s="94">
        <v>14</v>
      </c>
      <c r="B41" s="95" t="s">
        <v>174</v>
      </c>
      <c r="C41" s="82" t="s">
        <v>175</v>
      </c>
      <c r="D41" s="96" t="s">
        <v>164</v>
      </c>
      <c r="E41" s="97">
        <v>0.1</v>
      </c>
      <c r="F41" s="84" t="s">
        <v>176</v>
      </c>
      <c r="G41" s="84">
        <v>1.21</v>
      </c>
      <c r="H41" s="98"/>
      <c r="I41" s="98"/>
      <c r="J41" s="84" t="s">
        <v>177</v>
      </c>
      <c r="K41" s="84">
        <v>5.5</v>
      </c>
      <c r="L41" s="99"/>
      <c r="M41" s="98">
        <f t="shared" si="0"/>
        <v>4.5454545454545459</v>
      </c>
      <c r="N41" s="96"/>
    </row>
    <row r="42" spans="1:14" ht="22.8" x14ac:dyDescent="0.25">
      <c r="A42" s="100">
        <v>15</v>
      </c>
      <c r="B42" s="101" t="s">
        <v>178</v>
      </c>
      <c r="C42" s="88" t="s">
        <v>179</v>
      </c>
      <c r="D42" s="102" t="s">
        <v>164</v>
      </c>
      <c r="E42" s="103">
        <v>0.3</v>
      </c>
      <c r="F42" s="90" t="s">
        <v>180</v>
      </c>
      <c r="G42" s="90">
        <v>7.89</v>
      </c>
      <c r="H42" s="104"/>
      <c r="I42" s="104"/>
      <c r="J42" s="90" t="s">
        <v>181</v>
      </c>
      <c r="K42" s="90">
        <v>36.61</v>
      </c>
      <c r="L42" s="105"/>
      <c r="M42" s="104">
        <f t="shared" si="0"/>
        <v>4.6400506970849174</v>
      </c>
      <c r="N42" s="102"/>
    </row>
    <row r="43" spans="1:14" x14ac:dyDescent="0.25">
      <c r="A43" s="113" t="s">
        <v>97</v>
      </c>
      <c r="B43" s="114"/>
      <c r="C43" s="114"/>
      <c r="D43" s="114"/>
      <c r="E43" s="114"/>
      <c r="F43" s="114"/>
      <c r="G43" s="106">
        <v>87</v>
      </c>
      <c r="H43" s="107"/>
      <c r="I43" s="107"/>
      <c r="J43" s="107"/>
      <c r="K43" s="106">
        <v>556</v>
      </c>
      <c r="L43" s="108"/>
      <c r="M43" s="106">
        <f t="shared" ref="M43:M55" ca="1" si="1">IF(ISNUMBER(INDIRECT("K" &amp; ROW())/INDIRECT("G" &amp; ROW())),INDIRECT("K" &amp; ROW())/INDIRECT("G" &amp; ROW()), " ")</f>
        <v>6.3908045977011492</v>
      </c>
      <c r="N43" s="92" t="s">
        <v>182</v>
      </c>
    </row>
    <row r="44" spans="1:14" x14ac:dyDescent="0.25">
      <c r="A44" s="113" t="s">
        <v>100</v>
      </c>
      <c r="B44" s="114"/>
      <c r="C44" s="114"/>
      <c r="D44" s="114"/>
      <c r="E44" s="114"/>
      <c r="F44" s="114"/>
      <c r="G44" s="106"/>
      <c r="H44" s="107"/>
      <c r="I44" s="107"/>
      <c r="J44" s="107"/>
      <c r="K44" s="106"/>
      <c r="L44" s="108"/>
      <c r="M44" s="106" t="str">
        <f t="shared" ca="1" si="1"/>
        <v xml:space="preserve"> </v>
      </c>
      <c r="N44" s="92" t="s">
        <v>182</v>
      </c>
    </row>
    <row r="45" spans="1:14" x14ac:dyDescent="0.25">
      <c r="A45" s="113" t="s">
        <v>101</v>
      </c>
      <c r="B45" s="114"/>
      <c r="C45" s="114"/>
      <c r="D45" s="114"/>
      <c r="E45" s="114"/>
      <c r="F45" s="114"/>
      <c r="G45" s="106">
        <v>21</v>
      </c>
      <c r="H45" s="107"/>
      <c r="I45" s="107"/>
      <c r="J45" s="107"/>
      <c r="K45" s="106">
        <v>258</v>
      </c>
      <c r="L45" s="108"/>
      <c r="M45" s="106">
        <f t="shared" ca="1" si="1"/>
        <v>12.285714285714286</v>
      </c>
      <c r="N45" s="92" t="s">
        <v>182</v>
      </c>
    </row>
    <row r="46" spans="1:14" x14ac:dyDescent="0.25">
      <c r="A46" s="113" t="s">
        <v>102</v>
      </c>
      <c r="B46" s="114"/>
      <c r="C46" s="114"/>
      <c r="D46" s="114"/>
      <c r="E46" s="114"/>
      <c r="F46" s="114"/>
      <c r="G46" s="106">
        <v>63</v>
      </c>
      <c r="H46" s="107"/>
      <c r="I46" s="107"/>
      <c r="J46" s="107"/>
      <c r="K46" s="106">
        <v>283</v>
      </c>
      <c r="L46" s="108"/>
      <c r="M46" s="106">
        <f t="shared" ca="1" si="1"/>
        <v>4.4920634920634921</v>
      </c>
      <c r="N46" s="92" t="s">
        <v>182</v>
      </c>
    </row>
    <row r="47" spans="1:14" x14ac:dyDescent="0.25">
      <c r="A47" s="113" t="s">
        <v>103</v>
      </c>
      <c r="B47" s="114"/>
      <c r="C47" s="114"/>
      <c r="D47" s="114"/>
      <c r="E47" s="114"/>
      <c r="F47" s="114"/>
      <c r="G47" s="106">
        <v>3</v>
      </c>
      <c r="H47" s="107"/>
      <c r="I47" s="107"/>
      <c r="J47" s="107"/>
      <c r="K47" s="106">
        <v>16</v>
      </c>
      <c r="L47" s="108"/>
      <c r="M47" s="106">
        <f t="shared" ca="1" si="1"/>
        <v>5.333333333333333</v>
      </c>
      <c r="N47" s="92" t="s">
        <v>182</v>
      </c>
    </row>
    <row r="48" spans="1:14" x14ac:dyDescent="0.25">
      <c r="A48" s="115" t="s">
        <v>104</v>
      </c>
      <c r="B48" s="116"/>
      <c r="C48" s="116"/>
      <c r="D48" s="116"/>
      <c r="E48" s="116"/>
      <c r="F48" s="116"/>
      <c r="G48" s="109">
        <v>22</v>
      </c>
      <c r="H48" s="110"/>
      <c r="I48" s="110"/>
      <c r="J48" s="110"/>
      <c r="K48" s="109">
        <v>227</v>
      </c>
      <c r="L48" s="111"/>
      <c r="M48" s="109">
        <f t="shared" ca="1" si="1"/>
        <v>10.318181818181818</v>
      </c>
      <c r="N48" s="93" t="s">
        <v>182</v>
      </c>
    </row>
    <row r="49" spans="1:14" x14ac:dyDescent="0.25">
      <c r="A49" s="115" t="s">
        <v>105</v>
      </c>
      <c r="B49" s="116"/>
      <c r="C49" s="116"/>
      <c r="D49" s="116"/>
      <c r="E49" s="116"/>
      <c r="F49" s="116"/>
      <c r="G49" s="109">
        <v>13</v>
      </c>
      <c r="H49" s="110"/>
      <c r="I49" s="110"/>
      <c r="J49" s="110"/>
      <c r="K49" s="109">
        <v>124</v>
      </c>
      <c r="L49" s="111"/>
      <c r="M49" s="109">
        <f t="shared" ca="1" si="1"/>
        <v>9.5384615384615383</v>
      </c>
      <c r="N49" s="93" t="s">
        <v>182</v>
      </c>
    </row>
    <row r="50" spans="1:14" x14ac:dyDescent="0.25">
      <c r="A50" s="115" t="s">
        <v>106</v>
      </c>
      <c r="B50" s="116"/>
      <c r="C50" s="116"/>
      <c r="D50" s="116"/>
      <c r="E50" s="116"/>
      <c r="F50" s="116"/>
      <c r="G50" s="109"/>
      <c r="H50" s="110"/>
      <c r="I50" s="110"/>
      <c r="J50" s="110"/>
      <c r="K50" s="109"/>
      <c r="L50" s="111"/>
      <c r="M50" s="109" t="str">
        <f t="shared" ca="1" si="1"/>
        <v xml:space="preserve"> </v>
      </c>
      <c r="N50" s="93" t="s">
        <v>182</v>
      </c>
    </row>
    <row r="51" spans="1:14" x14ac:dyDescent="0.25">
      <c r="A51" s="113" t="s">
        <v>107</v>
      </c>
      <c r="B51" s="114"/>
      <c r="C51" s="114"/>
      <c r="D51" s="114"/>
      <c r="E51" s="114"/>
      <c r="F51" s="114"/>
      <c r="G51" s="106">
        <v>9</v>
      </c>
      <c r="H51" s="107"/>
      <c r="I51" s="107"/>
      <c r="J51" s="107"/>
      <c r="K51" s="106">
        <v>51</v>
      </c>
      <c r="L51" s="108"/>
      <c r="M51" s="106">
        <f t="shared" ca="1" si="1"/>
        <v>5.666666666666667</v>
      </c>
      <c r="N51" s="92" t="s">
        <v>182</v>
      </c>
    </row>
    <row r="52" spans="1:14" ht="30" customHeight="1" x14ac:dyDescent="0.25">
      <c r="A52" s="113" t="s">
        <v>108</v>
      </c>
      <c r="B52" s="114"/>
      <c r="C52" s="114"/>
      <c r="D52" s="114"/>
      <c r="E52" s="114"/>
      <c r="F52" s="114"/>
      <c r="G52" s="106">
        <v>113</v>
      </c>
      <c r="H52" s="107"/>
      <c r="I52" s="107"/>
      <c r="J52" s="107"/>
      <c r="K52" s="106">
        <v>856</v>
      </c>
      <c r="L52" s="108"/>
      <c r="M52" s="106">
        <f t="shared" ca="1" si="1"/>
        <v>7.5752212389380533</v>
      </c>
      <c r="N52" s="92" t="s">
        <v>182</v>
      </c>
    </row>
    <row r="53" spans="1:14" x14ac:dyDescent="0.25">
      <c r="A53" s="113" t="s">
        <v>109</v>
      </c>
      <c r="B53" s="114"/>
      <c r="C53" s="114"/>
      <c r="D53" s="114"/>
      <c r="E53" s="114"/>
      <c r="F53" s="114"/>
      <c r="G53" s="106">
        <v>122</v>
      </c>
      <c r="H53" s="107"/>
      <c r="I53" s="107"/>
      <c r="J53" s="107"/>
      <c r="K53" s="106">
        <v>907</v>
      </c>
      <c r="L53" s="108"/>
      <c r="M53" s="106">
        <f t="shared" ca="1" si="1"/>
        <v>7.4344262295081966</v>
      </c>
      <c r="N53" s="92" t="s">
        <v>182</v>
      </c>
    </row>
    <row r="54" spans="1:14" ht="30" customHeight="1" x14ac:dyDescent="0.25">
      <c r="A54" s="113" t="s">
        <v>110</v>
      </c>
      <c r="B54" s="114"/>
      <c r="C54" s="114"/>
      <c r="D54" s="114"/>
      <c r="E54" s="114"/>
      <c r="F54" s="114"/>
      <c r="G54" s="106">
        <v>12.91</v>
      </c>
      <c r="H54" s="107"/>
      <c r="I54" s="107"/>
      <c r="J54" s="107"/>
      <c r="K54" s="106">
        <v>63.98</v>
      </c>
      <c r="L54" s="108"/>
      <c r="M54" s="106">
        <f t="shared" ca="1" si="1"/>
        <v>4.9558481797056544</v>
      </c>
      <c r="N54" s="92" t="s">
        <v>182</v>
      </c>
    </row>
    <row r="55" spans="1:14" x14ac:dyDescent="0.25">
      <c r="A55" s="115" t="s">
        <v>111</v>
      </c>
      <c r="B55" s="116"/>
      <c r="C55" s="116"/>
      <c r="D55" s="116"/>
      <c r="E55" s="116"/>
      <c r="F55" s="116"/>
      <c r="G55" s="109">
        <v>134.91</v>
      </c>
      <c r="H55" s="110"/>
      <c r="I55" s="110"/>
      <c r="J55" s="110"/>
      <c r="K55" s="109">
        <v>970.98</v>
      </c>
      <c r="L55" s="111"/>
      <c r="M55" s="109">
        <f t="shared" ca="1" si="1"/>
        <v>7.1972426061818995</v>
      </c>
      <c r="N55" s="93" t="s">
        <v>182</v>
      </c>
    </row>
    <row r="56" spans="1:14" x14ac:dyDescent="0.25">
      <c r="A56" s="48"/>
      <c r="G56" s="67"/>
      <c r="H56" s="68"/>
      <c r="I56" s="68"/>
      <c r="J56" s="68"/>
      <c r="K56" s="67"/>
      <c r="L56" s="69"/>
      <c r="M56" s="67"/>
      <c r="N56" s="48"/>
    </row>
    <row r="57" spans="1:14" x14ac:dyDescent="0.25">
      <c r="A57" s="28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70"/>
      <c r="M57" s="29"/>
      <c r="N57" s="29"/>
    </row>
    <row r="58" spans="1:14" x14ac:dyDescent="0.25">
      <c r="A58" s="75" t="s">
        <v>68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70"/>
      <c r="M58" s="29"/>
      <c r="N58" s="29"/>
    </row>
    <row r="59" spans="1:14" x14ac:dyDescent="0.25">
      <c r="A59" s="3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70"/>
      <c r="M59" s="29"/>
      <c r="N59" s="29"/>
    </row>
    <row r="60" spans="1:14" x14ac:dyDescent="0.25">
      <c r="A60" s="75" t="s">
        <v>69</v>
      </c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70"/>
      <c r="M60" s="29"/>
      <c r="N60" s="29"/>
    </row>
  </sheetData>
  <mergeCells count="44">
    <mergeCell ref="A20:A22"/>
    <mergeCell ref="B20:B22"/>
    <mergeCell ref="C20:C22"/>
    <mergeCell ref="E20:E22"/>
    <mergeCell ref="F20:G21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H20:K20"/>
    <mergeCell ref="G11:H11"/>
    <mergeCell ref="J11:K11"/>
    <mergeCell ref="G14:H14"/>
    <mergeCell ref="J10:M10"/>
    <mergeCell ref="G12:H12"/>
    <mergeCell ref="J12:K12"/>
    <mergeCell ref="G13:H13"/>
    <mergeCell ref="A5:N5"/>
    <mergeCell ref="A6:N6"/>
    <mergeCell ref="A7:N7"/>
    <mergeCell ref="A8:N8"/>
    <mergeCell ref="G10:I10"/>
    <mergeCell ref="A50:F50"/>
    <mergeCell ref="A24:N24"/>
    <mergeCell ref="A25:N25"/>
    <mergeCell ref="A29:N29"/>
    <mergeCell ref="A35:N35"/>
    <mergeCell ref="A43:F43"/>
    <mergeCell ref="A44:F44"/>
    <mergeCell ref="A45:F45"/>
    <mergeCell ref="A46:F46"/>
    <mergeCell ref="A47:F47"/>
    <mergeCell ref="A48:F48"/>
    <mergeCell ref="A49:F49"/>
    <mergeCell ref="A51:F51"/>
    <mergeCell ref="A52:F52"/>
    <mergeCell ref="A53:F53"/>
    <mergeCell ref="A54:F54"/>
    <mergeCell ref="A55:F55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2015-12-07T03:34:58Z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