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35" i="16"/>
  <c r="M39" i="16"/>
  <c r="M43" i="16"/>
  <c r="M40" i="16"/>
  <c r="M41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<sst xmlns="http://schemas.openxmlformats.org/spreadsheetml/2006/main" count="241" uniqueCount="157">
  <si>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</si>
  <si>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</si>
  <si>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</si>
  <si>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</si>
  <si>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</si>
  <si>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</si>
  <si>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</si>
  <si>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</si>
  <si>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</si>
  <si>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</si>
  <si>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</si>
  <si>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</si>
  <si>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</si>
  <si>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</si>
  <si>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</si>
  <si>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</si>
  <si>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</si>
  <si>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</si>
  <si>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</si>
  <si>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</si>
  <si>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</si>
  <si>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</si>
  <si>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</si>
  <si>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</si>
  <si>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</si>
  <si>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</si>
  <si>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</si>
  <si>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</si>
  <si>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</si>
  <si>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</si>
  <si>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</si>
  <si>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</si>
  <si>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</si>
  <si>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</si>
  <si>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</si>
  <si>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</si>
  <si>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</si>
  <si>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</si>
  <si>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</si>
  <si>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</si>
  <si>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</si>
  <si>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</si>
  <si>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</si>
  <si>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</si>
  <si>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</si>
  <si>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</si>
  <si>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</si>
  <si>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</si>
  <si>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</si>
  <si>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</si>
  <si>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</si>
  <si>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</si>
  <si>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</si>
  <si>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</si>
  <si>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</si>
  <si>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</si>
  <si>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</si>
  <si>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</si>
  <si>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</si>
  <si>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</si>
  <si>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</si>
  <si>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</si>
  <si>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</si>
  <si>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</si>
  <si>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</si>
  <si>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</si>
  <si>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</si>
  <si>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</si>
  <si>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</si>
  <si>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Нечепуренко 46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</si>
  <si>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</si>
  <si>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</si>
  <si>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</si>
  <si>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</si>
  <si>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</si>
  <si>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</si>
  <si>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</si>
  <si>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</si>
  <si>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</si>
  <si>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0,1
85
65</t>
  </si>
  <si>
    <t>146,77
124,75
95,4</t>
  </si>
  <si>
    <t>1761,5
1497,28
1144,98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</si>
  <si>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</si>
  <si>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</si>
  <si>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</si>
  <si>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</si>
  <si>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</si>
  <si>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</si>
  <si>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ТЕРр67-11-1
Ревизия  патронов
100 шт.
390,46 = 816,46 - 100 x 4,26
НР 85% от ФОТ
СП 65% от ФОТ</t>
  </si>
  <si>
    <t>0,08
85
65</t>
  </si>
  <si>
    <t>31,24
26,55
20,31</t>
  </si>
  <si>
    <t>374,93
318,69
243,7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</si>
  <si>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</si>
  <si>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</si>
  <si>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</si>
  <si>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</si>
  <si>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155,62
78,12
59,74</t>
  </si>
  <si>
    <t>91,91
_____
63,71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</si>
  <si>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</si>
  <si>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</si>
  <si>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</si>
  <si>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</si>
  <si>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112,95
56,38
43,11</t>
  </si>
  <si>
    <t>66,33
_____
46,62</t>
  </si>
  <si>
    <t>ТЕРр67-9-1
Ревизия  выключателей
100 шт.
276,43 = 903,43 - 100 x 6,27
НР 85% от ФОТ
СП 65% от ФОТ</t>
  </si>
  <si>
    <t>22,11
18,79
14,37</t>
  </si>
  <si>
    <t>265,33
225,53
172,46</t>
  </si>
  <si>
    <t>Итого прямые затраты по акту</t>
  </si>
  <si>
    <t>356,48
_____
50,56</t>
  </si>
  <si>
    <t>4278,33
_____
137,87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</si>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</sst>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34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30.28</v>
      </c>
      <c r="X14" s="27">
        <v>30.28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941.76/1000</f>
        <v>0.94176000000000004</v>
      </c>
      <c r="I27" s="85"/>
      <c r="J27" s="35" t="s">
        <v>6</v>
      </c>
      <c r="K27" s="86">
        <f>10833.69/1000</f>
        <v>10.833690000000001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941.76/1000</f>
        <v>0.94176000000000004</v>
      </c>
      <c r="I29" s="85"/>
      <c r="J29" s="35" t="s">
        <v>6</v>
      </c>
      <c r="K29" s="86">
        <f>10833.69/1000</f>
        <v>10.833690000000001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3.0280000000000001E-2</v>
      </c>
      <c r="I30" s="85"/>
      <c r="J30" s="35" t="s">
        <v>8</v>
      </c>
      <c r="K30" s="86">
        <f>(X14+X15)/1000</f>
        <v>3.0280000000000001E-2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356.48</v>
      </c>
      <c r="Z30" s="71">
        <v>303.01</v>
      </c>
      <c r="AA30" s="71">
        <v>231.71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356.48/1000</f>
        <v>0.35648000000000002</v>
      </c>
      <c r="I31" s="85"/>
      <c r="J31" s="35" t="s">
        <v>6</v>
      </c>
      <c r="K31" s="86">
        <f>4278.33/1000</f>
        <v>4.2783299999999995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4278.33</v>
      </c>
      <c r="Z31" s="72">
        <v>3636.58</v>
      </c>
      <c r="AA31" s="72">
        <v>2780.91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1624.6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146.77000000000001</v>
      </c>
      <c r="J42" s="134"/>
      <c r="K42" s="134" t="s">
        <v>81</v>
      </c>
      <c r="L42" s="135">
        <v>1761.5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74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31.24</v>
      </c>
      <c r="J44" s="134"/>
      <c r="K44" s="134" t="s">
        <v>91</v>
      </c>
      <c r="L44" s="135">
        <v>374.93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79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74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22.11</v>
      </c>
      <c r="J47" s="140"/>
      <c r="K47" s="140" t="s">
        <v>106</v>
      </c>
      <c r="L47" s="141">
        <v>265.33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407.04</v>
      </c>
      <c r="I48" s="144" t="s">
        <v>108</v>
      </c>
      <c r="J48" s="144"/>
      <c r="K48" s="144">
        <v>4416.2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356.48</v>
      </c>
      <c r="I50" s="144"/>
      <c r="J50" s="144"/>
      <c r="K50" s="144">
        <v>4278.33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50.56</v>
      </c>
      <c r="I51" s="144"/>
      <c r="J51" s="144"/>
      <c r="K51" s="144">
        <v>137.87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303.01</v>
      </c>
      <c r="I52" s="147"/>
      <c r="J52" s="147"/>
      <c r="K52" s="147">
        <v>3636.58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231.71</v>
      </c>
      <c r="I53" s="147"/>
      <c r="J53" s="147"/>
      <c r="K53" s="147">
        <v>2780.91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941.76</v>
      </c>
      <c r="I55" s="144"/>
      <c r="J55" s="144"/>
      <c r="K55" s="144">
        <v>10833.69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941.76</v>
      </c>
      <c r="I56" s="144"/>
      <c r="J56" s="144"/>
      <c r="K56" s="144">
        <v>10833.69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941.76</v>
      </c>
      <c r="I57" s="147"/>
      <c r="J57" s="147"/>
      <c r="K57" s="147">
        <v>10833.69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941.76/1000</f>
        <v>0.94176000000000004</v>
      </c>
      <c r="H11" s="85"/>
      <c r="I11" s="55" t="s">
        <v>6</v>
      </c>
      <c r="J11" s="86">
        <f>10833.69/1000</f>
        <v>10.833690000000001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941.76/1000</f>
        <v>0.94176000000000004</v>
      </c>
      <c r="H13" s="122"/>
      <c r="I13" s="55" t="s">
        <v>6</v>
      </c>
      <c r="J13" s="86">
        <f>10833.69/1000</f>
        <v>10.833690000000001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3.0280000000000001E-2</v>
      </c>
      <c r="H14" s="85"/>
      <c r="I14" s="55" t="s">
        <v>8</v>
      </c>
      <c r="J14" s="86">
        <f>(P14+P15)/1000</f>
        <v>3.0280000000000001E-2</v>
      </c>
      <c r="K14" s="87"/>
      <c r="L14" s="58">
        <v>356.48</v>
      </c>
      <c r="M14" s="35" t="s">
        <v>8</v>
      </c>
      <c r="N14" s="57"/>
      <c r="O14" s="26">
        <v>30.28</v>
      </c>
      <c r="P14" s="27">
        <v>30.28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356.48/1000</f>
        <v>0.35648000000000002</v>
      </c>
      <c r="H15" s="117"/>
      <c r="I15" s="55" t="s">
        <v>6</v>
      </c>
      <c r="J15" s="86">
        <f>4278.33/1000</f>
        <v>4.2783299999999995</v>
      </c>
      <c r="K15" s="87"/>
      <c r="L15" s="59">
        <v>4278.33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3.96</v>
      </c>
      <c r="F26" s="134" t="s">
        <v>124</v>
      </c>
      <c r="G26" s="134">
        <v>39.049999999999997</v>
      </c>
      <c r="H26" s="154"/>
      <c r="I26" s="154"/>
      <c r="J26" s="134" t="s">
        <v>125</v>
      </c>
      <c r="K26" s="134">
        <v>468.67</v>
      </c>
      <c r="L26" s="155"/>
      <c r="M26" s="154">
        <f>IF(ISNUMBER(K26/G26),IF(NOT(K26/G26=0),K26/G26, " "), " ")</f>
        <v>12.001792573623561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0.71</v>
      </c>
      <c r="F27" s="134" t="s">
        <v>128</v>
      </c>
      <c r="G27" s="134">
        <v>7.65</v>
      </c>
      <c r="H27" s="154"/>
      <c r="I27" s="154"/>
      <c r="J27" s="134" t="s">
        <v>129</v>
      </c>
      <c r="K27" s="134">
        <v>91.91</v>
      </c>
      <c r="L27" s="155"/>
      <c r="M27" s="154">
        <f>IF(ISNUMBER(K27/G27),IF(NOT(K27/G27=0),K27/G27, " "), " ")</f>
        <v>12.014379084967318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2.41</v>
      </c>
      <c r="F28" s="134" t="s">
        <v>132</v>
      </c>
      <c r="G28" s="134">
        <v>27.65</v>
      </c>
      <c r="H28" s="154"/>
      <c r="I28" s="154"/>
      <c r="J28" s="134" t="s">
        <v>133</v>
      </c>
      <c r="K28" s="134">
        <v>331.67</v>
      </c>
      <c r="L28" s="155"/>
      <c r="M28" s="154">
        <f>IF(ISNUMBER(K28/G28),IF(NOT(K28/G28=0),K28/G28, " "), " ")</f>
        <v>11.995298372513563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23.2</v>
      </c>
      <c r="F29" s="134" t="s">
        <v>136</v>
      </c>
      <c r="G29" s="134">
        <v>282.11</v>
      </c>
      <c r="H29" s="154"/>
      <c r="I29" s="154"/>
      <c r="J29" s="134" t="s">
        <v>137</v>
      </c>
      <c r="K29" s="134">
        <v>3385.81</v>
      </c>
      <c r="L29" s="155"/>
      <c r="M29" s="154">
        <f>IF(ISNUMBER(K29/G29),IF(NOT(K29/G29=0),K29/G29, " "), " ")</f>
        <v>12.001736911133953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1</v>
      </c>
      <c r="F31" s="134" t="s">
        <v>142</v>
      </c>
      <c r="G31" s="134">
        <v>29.5</v>
      </c>
      <c r="H31" s="154">
        <v>61.93</v>
      </c>
      <c r="I31" s="154">
        <v>61.93</v>
      </c>
      <c r="J31" s="134" t="s">
        <v>143</v>
      </c>
      <c r="K31" s="134">
        <v>63.71</v>
      </c>
      <c r="L31" s="155"/>
      <c r="M31" s="154">
        <f>IF(ISNUMBER(K31/G31),IF(NOT(K31/G31=0),K31/G31, " "), " ")</f>
        <v>2.1596610169491526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2</v>
      </c>
      <c r="F32" s="134" t="s">
        <v>148</v>
      </c>
      <c r="G32" s="134">
        <v>12.54</v>
      </c>
      <c r="H32" s="154">
        <v>22.83</v>
      </c>
      <c r="I32" s="154">
        <v>45.66</v>
      </c>
      <c r="J32" s="134" t="s">
        <v>149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2</v>
      </c>
      <c r="F33" s="140" t="s">
        <v>153</v>
      </c>
      <c r="G33" s="140">
        <v>8.52</v>
      </c>
      <c r="H33" s="160">
        <v>13.42</v>
      </c>
      <c r="I33" s="160">
        <v>26.84</v>
      </c>
      <c r="J33" s="140" t="s">
        <v>154</v>
      </c>
      <c r="K33" s="140">
        <v>27.54</v>
      </c>
      <c r="L33" s="161"/>
      <c r="M33" s="160">
        <f>IF(ISNUMBER(K33/G33),IF(NOT(K33/G33=0),K33/G33, " "), " ")</f>
        <v>3.232394366197183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407.04</v>
      </c>
      <c r="H34" s="163"/>
      <c r="I34" s="163"/>
      <c r="J34" s="163"/>
      <c r="K34" s="162">
        <v>4416.2</v>
      </c>
      <c r="L34" s="164"/>
      <c r="M34" s="162">
        <f ca="1">IF(ISNUMBER(INDIRECT("K" &amp; ROW())/INDIRECT("G" &amp; ROW())),INDIRECT("K" &amp; ROW())/INDIRECT("G" &amp; ROW()), " ")</f>
        <v>10.849547955974842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356.48</v>
      </c>
      <c r="H36" s="163"/>
      <c r="I36" s="163"/>
      <c r="J36" s="163"/>
      <c r="K36" s="162">
        <v>4278.33</v>
      </c>
      <c r="L36" s="164"/>
      <c r="M36" s="162">
        <f ca="1">IF(ISNUMBER(INDIRECT("K" &amp; ROW())/INDIRECT("G" &amp; ROW())),INDIRECT("K" &amp; ROW())/INDIRECT("G" &amp; ROW()), " ")</f>
        <v>12.001598967684021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50.56</v>
      </c>
      <c r="H37" s="163"/>
      <c r="I37" s="163"/>
      <c r="J37" s="163"/>
      <c r="K37" s="162">
        <v>137.87</v>
      </c>
      <c r="L37" s="164"/>
      <c r="M37" s="162">
        <f ca="1">IF(ISNUMBER(INDIRECT("K" &amp; ROW())/INDIRECT("G" &amp; ROW())),INDIRECT("K" &amp; ROW())/INDIRECT("G" &amp; ROW()), " ")</f>
        <v>2.7268591772151898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303.01</v>
      </c>
      <c r="H38" s="166"/>
      <c r="I38" s="166"/>
      <c r="J38" s="166"/>
      <c r="K38" s="165">
        <v>3636.58</v>
      </c>
      <c r="L38" s="167"/>
      <c r="M38" s="165">
        <f ca="1">IF(ISNUMBER(INDIRECT("K" &amp; ROW())/INDIRECT("G" &amp; ROW())),INDIRECT("K" &amp; ROW())/INDIRECT("G" &amp; ROW()), " ")</f>
        <v>12.001518101712815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231.71</v>
      </c>
      <c r="H39" s="166"/>
      <c r="I39" s="166"/>
      <c r="J39" s="166"/>
      <c r="K39" s="165">
        <v>2780.91</v>
      </c>
      <c r="L39" s="167"/>
      <c r="M39" s="165">
        <f ca="1">IF(ISNUMBER(INDIRECT("K" &amp; ROW())/INDIRECT("G" &amp; ROW())),INDIRECT("K" &amp; ROW())/INDIRECT("G" &amp; ROW()), " ")</f>
        <v>12.001683138405765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941.76</v>
      </c>
      <c r="H41" s="163"/>
      <c r="I41" s="163"/>
      <c r="J41" s="163"/>
      <c r="K41" s="162">
        <v>10833.69</v>
      </c>
      <c r="L41" s="164"/>
      <c r="M41" s="162">
        <f ca="1">IF(ISNUMBER(INDIRECT("K" &amp; ROW())/INDIRECT("G" &amp; ROW())),INDIRECT("K" &amp; ROW())/INDIRECT("G" &amp; ROW()), " ")</f>
        <v>11.503663353720693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941.76</v>
      </c>
      <c r="H42" s="163"/>
      <c r="I42" s="163"/>
      <c r="J42" s="163"/>
      <c r="K42" s="162">
        <v>10833.69</v>
      </c>
      <c r="L42" s="164"/>
      <c r="M42" s="162">
        <f ca="1">IF(ISNUMBER(INDIRECT("K" &amp; ROW())/INDIRECT("G" &amp; ROW())),INDIRECT("K" &amp; ROW())/INDIRECT("G" &amp; ROW()), " ")</f>
        <v>11.503663353720693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941.76</v>
      </c>
      <c r="H43" s="166"/>
      <c r="I43" s="166"/>
      <c r="J43" s="166"/>
      <c r="K43" s="165">
        <v>10833.69</v>
      </c>
      <c r="L43" s="167"/>
      <c r="M43" s="165">
        <f ca="1">IF(ISNUMBER(INDIRECT("K" &amp; ROW())/INDIRECT("G" &amp; ROW())),INDIRECT("K" &amp; ROW())/INDIRECT("G" &amp; ROW()), " ")</f>
        <v>11.503663353720693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