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41" i="16"/>
  <c r="M45" i="16"/>
  <c r="M53" i="16"/>
  <c r="M51" i="16"/>
  <c r="M42" i="16"/>
  <c r="M46" i="16"/>
  <c r="M50" i="16"/>
  <c r="M47" i="16"/>
  <c r="M44" i="16"/>
  <c r="M48" i="16"/>
  <c r="M52" i="16"/>
  <c r="M49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<sst xmlns="http://schemas.openxmlformats.org/spreadsheetml/2006/main" count="251" uniqueCount="163">
  <si>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</si>
  <si>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</si>
  <si>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</si>
  <si>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</si>
  <si>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</si>
  <si>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</si>
  <si>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</si>
  <si>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</si>
  <si>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</si>
  <si>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</si>
  <si>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</si>
  <si>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</si>
  <si>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</si>
  <si>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</si>
  <si>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</si>
  <si>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</si>
  <si>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</si>
  <si>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</si>
  <si>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</si>
  <si>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</si>
  <si>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</si>
  <si>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</si>
  <si>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</si>
  <si>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</si>
  <si>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</si>
  <si>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</si>
  <si>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</si>
  <si>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</si>
  <si>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</si>
  <si>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</si>
  <si>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</si>
  <si>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</si>
  <si>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</si>
  <si>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</si>
  <si>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</si>
  <si>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</si>
  <si>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</si>
  <si>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</si>
  <si>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</si>
  <si>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</si>
  <si>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</si>
  <si>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</si>
  <si>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</si>
  <si>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</si>
  <si>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</si>
  <si>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</si>
  <si>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</si>
  <si>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</si>
  <si>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</si>
  <si>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</si>
  <si>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</si>
  <si>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</si>
  <si>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</si>
  <si>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</si>
  <si>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</si>
  <si>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</si>
  <si>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</si>
  <si>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</si>
  <si>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</si>
  <si>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</si>
  <si>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</si>
  <si>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</si>
  <si>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</si>
  <si>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</si>
  <si>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</si>
  <si>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</si>
  <si>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</si>
  <si>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</si>
  <si>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</si>
  <si>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</si>
  <si>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Октябрьская 15</t>
  </si>
  <si>
    <t>Сдал:  _________________ //</t>
  </si>
  <si>
    <t>Принял:  _________________ //</t>
  </si>
  <si>
    <t>Раздел 5. СЕНТЯБРЬ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</si>
  <si>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</si>
  <si>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</si>
  <si>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0,983
67
40</t>
  </si>
  <si>
    <t>2230,33
_____
1413,49</t>
  </si>
  <si>
    <t>3583
1732
1096</t>
  </si>
  <si>
    <t>2192
_____
1389</t>
  </si>
  <si>
    <t>32151
17635
10528</t>
  </si>
  <si>
    <t>26321
_____
5825</t>
  </si>
  <si>
    <t>Р</t>
  </si>
  <si>
    <t>ТЕРр53-16-1
Ремонт кирпичной кладки стен отдельными местами
1 м3 кладки
НР 73%=86%*0.85 от ФОТ
СП 56%=70%*0.8 от ФОТ</t>
  </si>
  <si>
    <t>0,09
73
56</t>
  </si>
  <si>
    <t>358,85
_____
729,82</t>
  </si>
  <si>
    <t>34,57
_____
6,49</t>
  </si>
  <si>
    <t>101
28
23</t>
  </si>
  <si>
    <t>32
_____
66</t>
  </si>
  <si>
    <t>3
_____
1</t>
  </si>
  <si>
    <t>866
288
221</t>
  </si>
  <si>
    <t>388
_____
462</t>
  </si>
  <si>
    <t>16
_____
7</t>
  </si>
  <si>
    <t>Итого прямые затраты по акту</t>
  </si>
  <si>
    <t>2224
_____
1455</t>
  </si>
  <si>
    <t>5
_____
1</t>
  </si>
  <si>
    <t>26709
_____
6287</t>
  </si>
  <si>
    <t>21
_____
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</si>
  <si>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</si>
  <si>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</si>
  <si>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</si>
  <si>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</si>
  <si>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</si>
  <si>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</si>
  <si>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</si>
  <si>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</si>
  <si>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Стены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</si>
  <si>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</si>
  <si>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</si>
  <si>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</si>
  <si>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</si>
  <si>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</si>
  <si>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1-2-3</t>
  </si>
  <si>
    <t>Затраты труда рабочих (ср 2,3)</t>
  </si>
  <si>
    <t xml:space="preserve">чел.час
</t>
  </si>
  <si>
    <t xml:space="preserve">10,14
</t>
  </si>
  <si>
    <t xml:space="preserve">121,71
</t>
  </si>
  <si>
    <t>1-3-2</t>
  </si>
  <si>
    <t>Затраты труда рабочих (ср 3,2)</t>
  </si>
  <si>
    <t xml:space="preserve">11,05
</t>
  </si>
  <si>
    <t xml:space="preserve">132,66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</si>
  <si>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</si>
  <si>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</si>
  <si>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</si>
  <si>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</si>
  <si>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</si>
  <si>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</si>
  <si>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</si>
  <si>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</si>
  <si>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</si>
  <si>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</si>
  <si>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</si>
  <si>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</si>
  <si>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</si>
  <si>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</si>
  <si>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 xml:space="preserve">                  Материалы</t>
  </si>
  <si>
    <t>402-0013</t>
  </si>
  <si>
    <t>Раствор готовый кладочный цементно-известковый марки: 50</t>
  </si>
  <si>
    <t xml:space="preserve">м3
</t>
  </si>
  <si>
    <t xml:space="preserve">693
</t>
  </si>
  <si>
    <t xml:space="preserve">2826,59
</t>
  </si>
  <si>
    <t>МТРиЭ ЧО, Пост.от 14.05.2015 г. №19/1, п.076</t>
  </si>
  <si>
    <t>402-0083</t>
  </si>
  <si>
    <t>Раствор готовый отделочный тяжелый: цементно-известковый 1:1:6</t>
  </si>
  <si>
    <t xml:space="preserve">642
</t>
  </si>
  <si>
    <t xml:space="preserve">2689,91
</t>
  </si>
  <si>
    <t>МТРиЭ ЧО, Пост.от 14.05.2015 г. №19/1, п.081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</si>
  <si>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</si>
  <si>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</si>
  <si>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</si>
  <si>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</si>
  <si>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10997,73
</t>
  </si>
  <si>
    <t>МТРиЭ ЧО, Пост.от 14.05.2015 г. №19/1, п.004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</si>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</sst>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40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201.6</v>
      </c>
      <c r="X14" s="27">
        <v>201.6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6910.07/1000</f>
        <v>6.9100699999999993</v>
      </c>
      <c r="I27" s="85"/>
      <c r="J27" s="35" t="s">
        <v>6</v>
      </c>
      <c r="K27" s="86">
        <f>63665.72/1000</f>
        <v>63.66572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0.20163999999999999</v>
      </c>
      <c r="I30" s="85"/>
      <c r="J30" s="35" t="s">
        <v>8</v>
      </c>
      <c r="K30" s="86">
        <f>(X14+X15)/1000</f>
        <v>0.20163999999999999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2225</v>
      </c>
      <c r="Z30" s="71">
        <v>1760</v>
      </c>
      <c r="AA30" s="71">
        <v>1119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2225/1000</f>
        <v>2.2250000000000001</v>
      </c>
      <c r="I31" s="85"/>
      <c r="J31" s="35" t="s">
        <v>6</v>
      </c>
      <c r="K31" s="86">
        <f>26716/1000</f>
        <v>26.716000000000001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26716</v>
      </c>
      <c r="Z31" s="72">
        <v>17923</v>
      </c>
      <c r="AA31" s="72">
        <v>10749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22</v>
      </c>
      <c r="C42" s="134" t="s">
        <v>75</v>
      </c>
      <c r="D42" s="135" t="s">
        <v>76</v>
      </c>
      <c r="E42" s="136">
        <v>3645.46</v>
      </c>
      <c r="F42" s="137" t="s">
        <v>77</v>
      </c>
      <c r="G42" s="136">
        <v>1.64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5</v>
      </c>
    </row>
    <row r="43" spans="1:22" ht="68.400000000000006" x14ac:dyDescent="0.25">
      <c r="A43" s="138">
        <v>2</v>
      </c>
      <c r="B43" s="139">
        <v>23</v>
      </c>
      <c r="C43" s="140" t="s">
        <v>83</v>
      </c>
      <c r="D43" s="141" t="s">
        <v>84</v>
      </c>
      <c r="E43" s="142">
        <v>1123.24</v>
      </c>
      <c r="F43" s="143" t="s">
        <v>85</v>
      </c>
      <c r="G43" s="142" t="s">
        <v>86</v>
      </c>
      <c r="H43" s="142" t="s">
        <v>87</v>
      </c>
      <c r="I43" s="142" t="s">
        <v>88</v>
      </c>
      <c r="J43" s="142" t="s">
        <v>89</v>
      </c>
      <c r="K43" s="142" t="s">
        <v>90</v>
      </c>
      <c r="L43" s="143" t="s">
        <v>91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 t="s">
        <v>92</v>
      </c>
    </row>
    <row r="44" spans="1:22" ht="34.200000000000003" x14ac:dyDescent="0.25">
      <c r="A44" s="144" t="s">
        <v>93</v>
      </c>
      <c r="B44" s="145"/>
      <c r="C44" s="145"/>
      <c r="D44" s="145"/>
      <c r="E44" s="145"/>
      <c r="F44" s="145"/>
      <c r="G44" s="145"/>
      <c r="H44" s="146">
        <v>3684</v>
      </c>
      <c r="I44" s="146" t="s">
        <v>94</v>
      </c>
      <c r="J44" s="146" t="s">
        <v>95</v>
      </c>
      <c r="K44" s="146">
        <v>33017</v>
      </c>
      <c r="L44" s="146" t="s">
        <v>96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 t="s">
        <v>97</v>
      </c>
    </row>
    <row r="45" spans="1:22" x14ac:dyDescent="0.25">
      <c r="A45" s="144" t="s">
        <v>98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99</v>
      </c>
      <c r="B46" s="145"/>
      <c r="C46" s="145"/>
      <c r="D46" s="145"/>
      <c r="E46" s="145"/>
      <c r="F46" s="145"/>
      <c r="G46" s="145"/>
      <c r="H46" s="146">
        <v>2225</v>
      </c>
      <c r="I46" s="146"/>
      <c r="J46" s="146"/>
      <c r="K46" s="146">
        <v>26716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100</v>
      </c>
      <c r="B47" s="145"/>
      <c r="C47" s="145"/>
      <c r="D47" s="145"/>
      <c r="E47" s="145"/>
      <c r="F47" s="145"/>
      <c r="G47" s="145"/>
      <c r="H47" s="146">
        <v>1455</v>
      </c>
      <c r="I47" s="146"/>
      <c r="J47" s="146"/>
      <c r="K47" s="146">
        <v>6287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>
        <v>5</v>
      </c>
      <c r="I48" s="146"/>
      <c r="J48" s="146"/>
      <c r="K48" s="146">
        <v>21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102</v>
      </c>
      <c r="B49" s="148"/>
      <c r="C49" s="148"/>
      <c r="D49" s="148"/>
      <c r="E49" s="148"/>
      <c r="F49" s="148"/>
      <c r="G49" s="148"/>
      <c r="H49" s="149">
        <v>1760</v>
      </c>
      <c r="I49" s="149"/>
      <c r="J49" s="149"/>
      <c r="K49" s="149">
        <v>17923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103</v>
      </c>
      <c r="B50" s="148"/>
      <c r="C50" s="148"/>
      <c r="D50" s="148"/>
      <c r="E50" s="148"/>
      <c r="F50" s="148"/>
      <c r="G50" s="148"/>
      <c r="H50" s="149">
        <v>1119</v>
      </c>
      <c r="I50" s="149"/>
      <c r="J50" s="149"/>
      <c r="K50" s="149">
        <v>10749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104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4" t="s">
        <v>105</v>
      </c>
      <c r="B52" s="145"/>
      <c r="C52" s="145"/>
      <c r="D52" s="145"/>
      <c r="E52" s="145"/>
      <c r="F52" s="145"/>
      <c r="G52" s="145"/>
      <c r="H52" s="146">
        <v>6411</v>
      </c>
      <c r="I52" s="146"/>
      <c r="J52" s="146"/>
      <c r="K52" s="146">
        <v>60314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106</v>
      </c>
      <c r="B53" s="145"/>
      <c r="C53" s="145"/>
      <c r="D53" s="145"/>
      <c r="E53" s="145"/>
      <c r="F53" s="145"/>
      <c r="G53" s="145"/>
      <c r="H53" s="146">
        <v>152</v>
      </c>
      <c r="I53" s="146"/>
      <c r="J53" s="146"/>
      <c r="K53" s="146">
        <v>1375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107</v>
      </c>
      <c r="B54" s="145"/>
      <c r="C54" s="145"/>
      <c r="D54" s="145"/>
      <c r="E54" s="145"/>
      <c r="F54" s="145"/>
      <c r="G54" s="145"/>
      <c r="H54" s="146">
        <v>6563</v>
      </c>
      <c r="I54" s="146"/>
      <c r="J54" s="146"/>
      <c r="K54" s="146">
        <v>61689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customHeight="1" x14ac:dyDescent="0.25">
      <c r="A55" s="144" t="s">
        <v>108</v>
      </c>
      <c r="B55" s="145"/>
      <c r="C55" s="145"/>
      <c r="D55" s="145"/>
      <c r="E55" s="145"/>
      <c r="F55" s="145"/>
      <c r="G55" s="145"/>
      <c r="H55" s="146">
        <v>347.07</v>
      </c>
      <c r="I55" s="146"/>
      <c r="J55" s="146"/>
      <c r="K55" s="146">
        <v>1976.72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109</v>
      </c>
      <c r="B56" s="148"/>
      <c r="C56" s="148"/>
      <c r="D56" s="148"/>
      <c r="E56" s="148"/>
      <c r="F56" s="148"/>
      <c r="G56" s="148"/>
      <c r="H56" s="149">
        <v>6910.07</v>
      </c>
      <c r="I56" s="149"/>
      <c r="J56" s="149"/>
      <c r="K56" s="149">
        <v>63665.72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74">
        <f>IF(ISBLANK(Y30),"",ROUND(Z30/Y30,2)*100)</f>
        <v>79</v>
      </c>
      <c r="I58" s="48"/>
      <c r="J58" s="48"/>
      <c r="K58" s="74">
        <f>IF(ISBLANK(Y31),"",ROUND(Z31/Y31,2)*100)</f>
        <v>67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65</v>
      </c>
      <c r="D59" s="48"/>
      <c r="E59" s="48"/>
      <c r="F59" s="48"/>
      <c r="G59" s="48"/>
      <c r="H59" s="45">
        <f>IF(ISBLANK(Y30),"",ROUND(AA30/Y30,2)*100)</f>
        <v>50</v>
      </c>
      <c r="I59" s="48"/>
      <c r="J59" s="48"/>
      <c r="K59" s="45">
        <f>IF(ISBLANK(Y31),"",ROUND(AA31/Y31,2)*100)</f>
        <v>40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72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6910.07/1000</f>
        <v>6.9100699999999993</v>
      </c>
      <c r="H11" s="85"/>
      <c r="I11" s="55" t="s">
        <v>6</v>
      </c>
      <c r="J11" s="86">
        <f>63665.72/1000</f>
        <v>63.66572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0.20163999999999999</v>
      </c>
      <c r="H14" s="85"/>
      <c r="I14" s="55" t="s">
        <v>8</v>
      </c>
      <c r="J14" s="86">
        <f>(P14+P15)/1000</f>
        <v>0.20163999999999999</v>
      </c>
      <c r="K14" s="87"/>
      <c r="L14" s="58">
        <v>2442</v>
      </c>
      <c r="M14" s="35" t="s">
        <v>8</v>
      </c>
      <c r="N14" s="57"/>
      <c r="O14" s="26">
        <v>201.6</v>
      </c>
      <c r="P14" s="27">
        <v>201.6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2225/1000</f>
        <v>2.2250000000000001</v>
      </c>
      <c r="H15" s="117"/>
      <c r="I15" s="55" t="s">
        <v>6</v>
      </c>
      <c r="J15" s="86">
        <f>26716/1000</f>
        <v>26.716000000000001</v>
      </c>
      <c r="K15" s="87"/>
      <c r="L15" s="59">
        <v>29326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112</v>
      </c>
      <c r="C26" s="134" t="s">
        <v>113</v>
      </c>
      <c r="D26" s="154" t="s">
        <v>114</v>
      </c>
      <c r="E26" s="155">
        <v>3.19</v>
      </c>
      <c r="F26" s="136" t="s">
        <v>115</v>
      </c>
      <c r="G26" s="136">
        <v>32.35</v>
      </c>
      <c r="H26" s="156"/>
      <c r="I26" s="156"/>
      <c r="J26" s="136" t="s">
        <v>116</v>
      </c>
      <c r="K26" s="136">
        <v>388.25</v>
      </c>
      <c r="L26" s="157"/>
      <c r="M26" s="156">
        <f>IF(ISNUMBER(K26/G26),IF(NOT(K26/G26=0),K26/G26, " "), " ")</f>
        <v>12.001545595054095</v>
      </c>
      <c r="N26" s="154"/>
    </row>
    <row r="27" spans="1:23" s="29" customFormat="1" ht="22.8" x14ac:dyDescent="0.25">
      <c r="A27" s="152">
        <v>2</v>
      </c>
      <c r="B27" s="153" t="s">
        <v>117</v>
      </c>
      <c r="C27" s="134" t="s">
        <v>118</v>
      </c>
      <c r="D27" s="154" t="s">
        <v>114</v>
      </c>
      <c r="E27" s="155">
        <v>198.41</v>
      </c>
      <c r="F27" s="136" t="s">
        <v>119</v>
      </c>
      <c r="G27" s="136">
        <v>2192.4299999999998</v>
      </c>
      <c r="H27" s="156"/>
      <c r="I27" s="156"/>
      <c r="J27" s="136" t="s">
        <v>120</v>
      </c>
      <c r="K27" s="136">
        <v>26321.07</v>
      </c>
      <c r="L27" s="157"/>
      <c r="M27" s="156">
        <f>IF(ISNUMBER(K27/G27),IF(NOT(K27/G27=0),K27/G27, " "), " ")</f>
        <v>12.0054323285122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121</v>
      </c>
      <c r="D28" s="154" t="s">
        <v>114</v>
      </c>
      <c r="E28" s="155">
        <v>0.04</v>
      </c>
      <c r="F28" s="136" t="s">
        <v>122</v>
      </c>
      <c r="G28" s="136"/>
      <c r="H28" s="156"/>
      <c r="I28" s="156"/>
      <c r="J28" s="136" t="s">
        <v>122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34.200000000000003" x14ac:dyDescent="0.25">
      <c r="A30" s="152">
        <v>4</v>
      </c>
      <c r="B30" s="153">
        <v>21141</v>
      </c>
      <c r="C30" s="134" t="s">
        <v>124</v>
      </c>
      <c r="D30" s="154" t="s">
        <v>125</v>
      </c>
      <c r="E30" s="155">
        <v>0.02</v>
      </c>
      <c r="F30" s="136" t="s">
        <v>126</v>
      </c>
      <c r="G30" s="136">
        <v>2.68</v>
      </c>
      <c r="H30" s="156"/>
      <c r="I30" s="156"/>
      <c r="J30" s="136" t="s">
        <v>127</v>
      </c>
      <c r="K30" s="136">
        <v>14.54</v>
      </c>
      <c r="L30" s="157"/>
      <c r="M30" s="156">
        <f>IF(ISNUMBER(K30/G30),IF(NOT(K30/G30=0),K30/G30, " "), " ")</f>
        <v>5.4253731343283578</v>
      </c>
      <c r="N30" s="154" t="s">
        <v>128</v>
      </c>
    </row>
    <row r="31" spans="1:23" ht="22.8" x14ac:dyDescent="0.25">
      <c r="A31" s="152">
        <v>5</v>
      </c>
      <c r="B31" s="153">
        <v>30401</v>
      </c>
      <c r="C31" s="134" t="s">
        <v>129</v>
      </c>
      <c r="D31" s="154" t="s">
        <v>125</v>
      </c>
      <c r="E31" s="155">
        <v>0.7</v>
      </c>
      <c r="F31" s="136" t="s">
        <v>130</v>
      </c>
      <c r="G31" s="136">
        <v>1.62</v>
      </c>
      <c r="H31" s="156"/>
      <c r="I31" s="156"/>
      <c r="J31" s="136" t="s">
        <v>131</v>
      </c>
      <c r="K31" s="136">
        <v>4.9000000000000004</v>
      </c>
      <c r="L31" s="157"/>
      <c r="M31" s="156">
        <f>IF(ISNUMBER(K31/G31),IF(NOT(K31/G31=0),K31/G31, " "), " ")</f>
        <v>3.0246913580246915</v>
      </c>
      <c r="N31" s="154" t="s">
        <v>128</v>
      </c>
    </row>
    <row r="32" spans="1:23" ht="22.8" x14ac:dyDescent="0.25">
      <c r="A32" s="152">
        <v>6</v>
      </c>
      <c r="B32" s="153">
        <v>30954</v>
      </c>
      <c r="C32" s="134" t="s">
        <v>132</v>
      </c>
      <c r="D32" s="154" t="s">
        <v>125</v>
      </c>
      <c r="E32" s="155">
        <v>0.02</v>
      </c>
      <c r="F32" s="136" t="s">
        <v>133</v>
      </c>
      <c r="G32" s="136">
        <v>0.67</v>
      </c>
      <c r="H32" s="156"/>
      <c r="I32" s="156"/>
      <c r="J32" s="136" t="s">
        <v>134</v>
      </c>
      <c r="K32" s="136">
        <v>3.26</v>
      </c>
      <c r="L32" s="157"/>
      <c r="M32" s="156">
        <f>IF(ISNUMBER(K32/G32),IF(NOT(K32/G32=0),K32/G32, " "), " ")</f>
        <v>4.8656716417910442</v>
      </c>
      <c r="N32" s="154" t="s">
        <v>128</v>
      </c>
    </row>
    <row r="33" spans="1:14" ht="19.350000000000001" customHeight="1" x14ac:dyDescent="0.25">
      <c r="A33" s="128" t="s">
        <v>135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136</v>
      </c>
      <c r="C34" s="134" t="s">
        <v>137</v>
      </c>
      <c r="D34" s="154" t="s">
        <v>138</v>
      </c>
      <c r="E34" s="155">
        <v>2.2800000000000001E-2</v>
      </c>
      <c r="F34" s="136" t="s">
        <v>139</v>
      </c>
      <c r="G34" s="136">
        <v>15.8</v>
      </c>
      <c r="H34" s="156">
        <v>2375</v>
      </c>
      <c r="I34" s="156">
        <v>54.15</v>
      </c>
      <c r="J34" s="136" t="s">
        <v>140</v>
      </c>
      <c r="K34" s="136">
        <v>64.45</v>
      </c>
      <c r="L34" s="157"/>
      <c r="M34" s="156">
        <f>IF(ISNUMBER(K34/G34),IF(NOT(K34/G34=0),K34/G34, " "), " ")</f>
        <v>4.0791139240506329</v>
      </c>
      <c r="N34" s="154" t="s">
        <v>141</v>
      </c>
    </row>
    <row r="35" spans="1:14" ht="34.200000000000003" x14ac:dyDescent="0.25">
      <c r="A35" s="152">
        <v>8</v>
      </c>
      <c r="B35" s="153" t="s">
        <v>142</v>
      </c>
      <c r="C35" s="134" t="s">
        <v>143</v>
      </c>
      <c r="D35" s="154" t="s">
        <v>138</v>
      </c>
      <c r="E35" s="155">
        <v>2.1629999999999998</v>
      </c>
      <c r="F35" s="136" t="s">
        <v>144</v>
      </c>
      <c r="G35" s="136">
        <v>1388.65</v>
      </c>
      <c r="H35" s="156">
        <v>2241</v>
      </c>
      <c r="I35" s="156">
        <v>4847.28</v>
      </c>
      <c r="J35" s="136" t="s">
        <v>145</v>
      </c>
      <c r="K35" s="136">
        <v>5818.28</v>
      </c>
      <c r="L35" s="157"/>
      <c r="M35" s="156">
        <f>IF(ISNUMBER(K35/G35),IF(NOT(K35/G35=0),K35/G35, " "), " ")</f>
        <v>4.1898822597486767</v>
      </c>
      <c r="N35" s="154" t="s">
        <v>146</v>
      </c>
    </row>
    <row r="36" spans="1:14" ht="34.200000000000003" x14ac:dyDescent="0.25">
      <c r="A36" s="152">
        <v>9</v>
      </c>
      <c r="B36" s="153" t="s">
        <v>147</v>
      </c>
      <c r="C36" s="134" t="s">
        <v>148</v>
      </c>
      <c r="D36" s="154" t="s">
        <v>149</v>
      </c>
      <c r="E36" s="155">
        <v>3.6200000000000003E-2</v>
      </c>
      <c r="F36" s="136" t="s">
        <v>150</v>
      </c>
      <c r="G36" s="136">
        <v>49.92</v>
      </c>
      <c r="H36" s="156">
        <v>10275</v>
      </c>
      <c r="I36" s="156">
        <v>371.96</v>
      </c>
      <c r="J36" s="136" t="s">
        <v>151</v>
      </c>
      <c r="K36" s="136">
        <v>398.12</v>
      </c>
      <c r="L36" s="157"/>
      <c r="M36" s="156">
        <f>IF(ISNUMBER(K36/G36),IF(NOT(K36/G36=0),K36/G36, " "), " ")</f>
        <v>7.9751602564102564</v>
      </c>
      <c r="N36" s="154" t="s">
        <v>152</v>
      </c>
    </row>
    <row r="37" spans="1:14" ht="34.200000000000003" x14ac:dyDescent="0.25">
      <c r="A37" s="152">
        <v>10</v>
      </c>
      <c r="B37" s="153" t="s">
        <v>153</v>
      </c>
      <c r="C37" s="134" t="s">
        <v>154</v>
      </c>
      <c r="D37" s="154" t="s">
        <v>138</v>
      </c>
      <c r="E37" s="155">
        <v>0.34810000000000002</v>
      </c>
      <c r="F37" s="136" t="s">
        <v>155</v>
      </c>
      <c r="G37" s="136">
        <v>1.08</v>
      </c>
      <c r="H37" s="156">
        <v>22.32</v>
      </c>
      <c r="I37" s="156">
        <v>7.77</v>
      </c>
      <c r="J37" s="136" t="s">
        <v>156</v>
      </c>
      <c r="K37" s="136">
        <v>7.93</v>
      </c>
      <c r="L37" s="157"/>
      <c r="M37" s="156">
        <f>IF(ISNUMBER(K37/G37),IF(NOT(K37/G37=0),K37/G37, " "), " ")</f>
        <v>7.3425925925925917</v>
      </c>
      <c r="N37" s="154" t="s">
        <v>157</v>
      </c>
    </row>
    <row r="38" spans="1:14" ht="19.350000000000001" customHeight="1" x14ac:dyDescent="0.25">
      <c r="A38" s="150" t="s">
        <v>158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14" ht="19.350000000000001" customHeight="1" x14ac:dyDescent="0.25">
      <c r="A39" s="128" t="s">
        <v>135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8">
        <v>11</v>
      </c>
      <c r="B40" s="159" t="s">
        <v>159</v>
      </c>
      <c r="C40" s="140" t="s">
        <v>160</v>
      </c>
      <c r="D40" s="160" t="s">
        <v>161</v>
      </c>
      <c r="E40" s="161">
        <v>4.758</v>
      </c>
      <c r="F40" s="142" t="s">
        <v>122</v>
      </c>
      <c r="G40" s="142"/>
      <c r="H40" s="162"/>
      <c r="I40" s="162"/>
      <c r="J40" s="142" t="s">
        <v>122</v>
      </c>
      <c r="K40" s="142"/>
      <c r="L40" s="163"/>
      <c r="M40" s="162" t="str">
        <f>IF(ISNUMBER(K40/G40),IF(NOT(K40/G40=0),K40/G40, " "), " ")</f>
        <v xml:space="preserve"> </v>
      </c>
      <c r="N40" s="160"/>
    </row>
    <row r="41" spans="1:14" x14ac:dyDescent="0.25">
      <c r="A41" s="144" t="s">
        <v>93</v>
      </c>
      <c r="B41" s="145"/>
      <c r="C41" s="145"/>
      <c r="D41" s="145"/>
      <c r="E41" s="145"/>
      <c r="F41" s="145"/>
      <c r="G41" s="164">
        <v>3684</v>
      </c>
      <c r="H41" s="165"/>
      <c r="I41" s="165"/>
      <c r="J41" s="165"/>
      <c r="K41" s="164">
        <v>33017</v>
      </c>
      <c r="L41" s="166"/>
      <c r="M41" s="164">
        <f ca="1">IF(ISNUMBER(INDIRECT("K" &amp; ROW())/INDIRECT("G" &amp; ROW())),INDIRECT("K" &amp; ROW())/INDIRECT("G" &amp; ROW()), " ")</f>
        <v>8.9622692725298592</v>
      </c>
      <c r="N41" s="146" t="s">
        <v>162</v>
      </c>
    </row>
    <row r="42" spans="1:14" x14ac:dyDescent="0.25">
      <c r="A42" s="144" t="s">
        <v>98</v>
      </c>
      <c r="B42" s="145"/>
      <c r="C42" s="145"/>
      <c r="D42" s="145"/>
      <c r="E42" s="145"/>
      <c r="F42" s="145"/>
      <c r="G42" s="164"/>
      <c r="H42" s="165"/>
      <c r="I42" s="165"/>
      <c r="J42" s="165"/>
      <c r="K42" s="164"/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162</v>
      </c>
    </row>
    <row r="43" spans="1:14" x14ac:dyDescent="0.25">
      <c r="A43" s="144" t="s">
        <v>99</v>
      </c>
      <c r="B43" s="145"/>
      <c r="C43" s="145"/>
      <c r="D43" s="145"/>
      <c r="E43" s="145"/>
      <c r="F43" s="145"/>
      <c r="G43" s="164">
        <v>2225</v>
      </c>
      <c r="H43" s="165"/>
      <c r="I43" s="165"/>
      <c r="J43" s="165"/>
      <c r="K43" s="164">
        <v>26716</v>
      </c>
      <c r="L43" s="166"/>
      <c r="M43" s="164">
        <f ca="1">IF(ISNUMBER(INDIRECT("K" &amp; ROW())/INDIRECT("G" &amp; ROW())),INDIRECT("K" &amp; ROW())/INDIRECT("G" &amp; ROW()), " ")</f>
        <v>12.007191011235955</v>
      </c>
      <c r="N43" s="146" t="s">
        <v>162</v>
      </c>
    </row>
    <row r="44" spans="1:14" x14ac:dyDescent="0.25">
      <c r="A44" s="144" t="s">
        <v>100</v>
      </c>
      <c r="B44" s="145"/>
      <c r="C44" s="145"/>
      <c r="D44" s="145"/>
      <c r="E44" s="145"/>
      <c r="F44" s="145"/>
      <c r="G44" s="164">
        <v>1455</v>
      </c>
      <c r="H44" s="165"/>
      <c r="I44" s="165"/>
      <c r="J44" s="165"/>
      <c r="K44" s="164">
        <v>6287</v>
      </c>
      <c r="L44" s="166"/>
      <c r="M44" s="164">
        <f ca="1">IF(ISNUMBER(INDIRECT("K" &amp; ROW())/INDIRECT("G" &amp; ROW())),INDIRECT("K" &amp; ROW())/INDIRECT("G" &amp; ROW()), " ")</f>
        <v>4.3209621993127145</v>
      </c>
      <c r="N44" s="146" t="s">
        <v>162</v>
      </c>
    </row>
    <row r="45" spans="1:14" x14ac:dyDescent="0.25">
      <c r="A45" s="144" t="s">
        <v>101</v>
      </c>
      <c r="B45" s="145"/>
      <c r="C45" s="145"/>
      <c r="D45" s="145"/>
      <c r="E45" s="145"/>
      <c r="F45" s="145"/>
      <c r="G45" s="164">
        <v>5</v>
      </c>
      <c r="H45" s="165"/>
      <c r="I45" s="165"/>
      <c r="J45" s="165"/>
      <c r="K45" s="164">
        <v>21</v>
      </c>
      <c r="L45" s="166"/>
      <c r="M45" s="164">
        <f ca="1">IF(ISNUMBER(INDIRECT("K" &amp; ROW())/INDIRECT("G" &amp; ROW())),INDIRECT("K" &amp; ROW())/INDIRECT("G" &amp; ROW()), " ")</f>
        <v>4.2</v>
      </c>
      <c r="N45" s="146" t="s">
        <v>162</v>
      </c>
    </row>
    <row r="46" spans="1:14" x14ac:dyDescent="0.25">
      <c r="A46" s="147" t="s">
        <v>102</v>
      </c>
      <c r="B46" s="148"/>
      <c r="C46" s="148"/>
      <c r="D46" s="148"/>
      <c r="E46" s="148"/>
      <c r="F46" s="148"/>
      <c r="G46" s="167">
        <v>1760</v>
      </c>
      <c r="H46" s="168"/>
      <c r="I46" s="168"/>
      <c r="J46" s="168"/>
      <c r="K46" s="167">
        <v>17923</v>
      </c>
      <c r="L46" s="169"/>
      <c r="M46" s="167">
        <f ca="1">IF(ISNUMBER(INDIRECT("K" &amp; ROW())/INDIRECT("G" &amp; ROW())),INDIRECT("K" &amp; ROW())/INDIRECT("G" &amp; ROW()), " ")</f>
        <v>10.183522727272727</v>
      </c>
      <c r="N46" s="149" t="s">
        <v>162</v>
      </c>
    </row>
    <row r="47" spans="1:14" x14ac:dyDescent="0.25">
      <c r="A47" s="147" t="s">
        <v>103</v>
      </c>
      <c r="B47" s="148"/>
      <c r="C47" s="148"/>
      <c r="D47" s="148"/>
      <c r="E47" s="148"/>
      <c r="F47" s="148"/>
      <c r="G47" s="167">
        <v>1119</v>
      </c>
      <c r="H47" s="168"/>
      <c r="I47" s="168"/>
      <c r="J47" s="168"/>
      <c r="K47" s="167">
        <v>10749</v>
      </c>
      <c r="L47" s="169"/>
      <c r="M47" s="167">
        <f ca="1">IF(ISNUMBER(INDIRECT("K" &amp; ROW())/INDIRECT("G" &amp; ROW())),INDIRECT("K" &amp; ROW())/INDIRECT("G" &amp; ROW()), " ")</f>
        <v>9.6058981233243976</v>
      </c>
      <c r="N47" s="149" t="s">
        <v>162</v>
      </c>
    </row>
    <row r="48" spans="1:14" x14ac:dyDescent="0.25">
      <c r="A48" s="147" t="s">
        <v>104</v>
      </c>
      <c r="B48" s="148"/>
      <c r="C48" s="148"/>
      <c r="D48" s="148"/>
      <c r="E48" s="148"/>
      <c r="F48" s="148"/>
      <c r="G48" s="167"/>
      <c r="H48" s="168"/>
      <c r="I48" s="168"/>
      <c r="J48" s="168"/>
      <c r="K48" s="167"/>
      <c r="L48" s="169"/>
      <c r="M48" s="167" t="str">
        <f ca="1">IF(ISNUMBER(INDIRECT("K" &amp; ROW())/INDIRECT("G" &amp; ROW())),INDIRECT("K" &amp; ROW())/INDIRECT("G" &amp; ROW()), " ")</f>
        <v xml:space="preserve"> </v>
      </c>
      <c r="N48" s="149" t="s">
        <v>162</v>
      </c>
    </row>
    <row r="49" spans="1:14" x14ac:dyDescent="0.25">
      <c r="A49" s="144" t="s">
        <v>105</v>
      </c>
      <c r="B49" s="145"/>
      <c r="C49" s="145"/>
      <c r="D49" s="145"/>
      <c r="E49" s="145"/>
      <c r="F49" s="145"/>
      <c r="G49" s="164">
        <v>6411</v>
      </c>
      <c r="H49" s="165"/>
      <c r="I49" s="165"/>
      <c r="J49" s="165"/>
      <c r="K49" s="164">
        <v>60314</v>
      </c>
      <c r="L49" s="166"/>
      <c r="M49" s="164">
        <f ca="1">IF(ISNUMBER(INDIRECT("K" &amp; ROW())/INDIRECT("G" &amp; ROW())),INDIRECT("K" &amp; ROW())/INDIRECT("G" &amp; ROW()), " ")</f>
        <v>9.4078926844486048</v>
      </c>
      <c r="N49" s="146" t="s">
        <v>162</v>
      </c>
    </row>
    <row r="50" spans="1:14" x14ac:dyDescent="0.25">
      <c r="A50" s="144" t="s">
        <v>106</v>
      </c>
      <c r="B50" s="145"/>
      <c r="C50" s="145"/>
      <c r="D50" s="145"/>
      <c r="E50" s="145"/>
      <c r="F50" s="145"/>
      <c r="G50" s="164">
        <v>152</v>
      </c>
      <c r="H50" s="165"/>
      <c r="I50" s="165"/>
      <c r="J50" s="165"/>
      <c r="K50" s="164">
        <v>1375</v>
      </c>
      <c r="L50" s="166"/>
      <c r="M50" s="164">
        <f ca="1">IF(ISNUMBER(INDIRECT("K" &amp; ROW())/INDIRECT("G" &amp; ROW())),INDIRECT("K" &amp; ROW())/INDIRECT("G" &amp; ROW()), " ")</f>
        <v>9.0460526315789469</v>
      </c>
      <c r="N50" s="146" t="s">
        <v>162</v>
      </c>
    </row>
    <row r="51" spans="1:14" x14ac:dyDescent="0.25">
      <c r="A51" s="144" t="s">
        <v>107</v>
      </c>
      <c r="B51" s="145"/>
      <c r="C51" s="145"/>
      <c r="D51" s="145"/>
      <c r="E51" s="145"/>
      <c r="F51" s="145"/>
      <c r="G51" s="164">
        <v>6563</v>
      </c>
      <c r="H51" s="165"/>
      <c r="I51" s="165"/>
      <c r="J51" s="165"/>
      <c r="K51" s="164">
        <v>61689</v>
      </c>
      <c r="L51" s="166"/>
      <c r="M51" s="164">
        <f ca="1">IF(ISNUMBER(INDIRECT("K" &amp; ROW())/INDIRECT("G" &amp; ROW())),INDIRECT("K" &amp; ROW())/INDIRECT("G" &amp; ROW()), " ")</f>
        <v>9.3995124181014784</v>
      </c>
      <c r="N51" s="146" t="s">
        <v>162</v>
      </c>
    </row>
    <row r="52" spans="1:14" ht="30" customHeight="1" x14ac:dyDescent="0.25">
      <c r="A52" s="144" t="s">
        <v>108</v>
      </c>
      <c r="B52" s="145"/>
      <c r="C52" s="145"/>
      <c r="D52" s="145"/>
      <c r="E52" s="145"/>
      <c r="F52" s="145"/>
      <c r="G52" s="164">
        <v>347.07</v>
      </c>
      <c r="H52" s="165"/>
      <c r="I52" s="165"/>
      <c r="J52" s="165"/>
      <c r="K52" s="164">
        <v>1976.72</v>
      </c>
      <c r="L52" s="166"/>
      <c r="M52" s="164">
        <f ca="1">IF(ISNUMBER(INDIRECT("K" &amp; ROW())/INDIRECT("G" &amp; ROW())),INDIRECT("K" &amp; ROW())/INDIRECT("G" &amp; ROW()), " ")</f>
        <v>5.6954504854928398</v>
      </c>
      <c r="N52" s="146" t="s">
        <v>162</v>
      </c>
    </row>
    <row r="53" spans="1:14" x14ac:dyDescent="0.25">
      <c r="A53" s="147" t="s">
        <v>109</v>
      </c>
      <c r="B53" s="148"/>
      <c r="C53" s="148"/>
      <c r="D53" s="148"/>
      <c r="E53" s="148"/>
      <c r="F53" s="148"/>
      <c r="G53" s="167">
        <v>6910.07</v>
      </c>
      <c r="H53" s="168"/>
      <c r="I53" s="168"/>
      <c r="J53" s="168"/>
      <c r="K53" s="167">
        <v>63665.72</v>
      </c>
      <c r="L53" s="169"/>
      <c r="M53" s="167">
        <f ca="1">IF(ISNUMBER(INDIRECT("K" &amp; ROW())/INDIRECT("G" &amp; ROW())),INDIRECT("K" &amp; ROW())/INDIRECT("G" &amp; ROW()), " ")</f>
        <v>9.213469617529201</v>
      </c>
      <c r="N53" s="149" t="s">
        <v>162</v>
      </c>
    </row>
    <row r="54" spans="1:14" x14ac:dyDescent="0.25">
      <c r="A54" s="48"/>
      <c r="G54" s="67"/>
      <c r="H54" s="68"/>
      <c r="I54" s="68"/>
      <c r="J54" s="68"/>
      <c r="K54" s="67"/>
      <c r="L54" s="69"/>
      <c r="M54" s="67"/>
      <c r="N54" s="48"/>
    </row>
    <row r="55" spans="1:14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3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72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</sheetData>
  <mergeCells count="46">
    <mergeCell ref="A53:F53"/>
    <mergeCell ref="A47:F47"/>
    <mergeCell ref="A48:F48"/>
    <mergeCell ref="A49:F49"/>
    <mergeCell ref="A50:F50"/>
    <mergeCell ref="A51:F51"/>
    <mergeCell ref="A52:F52"/>
    <mergeCell ref="A41:F41"/>
    <mergeCell ref="A42:F42"/>
    <mergeCell ref="A43:F43"/>
    <mergeCell ref="A44:F44"/>
    <mergeCell ref="A45:F45"/>
    <mergeCell ref="A46:F46"/>
    <mergeCell ref="A24:N24"/>
    <mergeCell ref="A25:N25"/>
    <mergeCell ref="A29:N29"/>
    <mergeCell ref="A33:N33"/>
    <mergeCell ref="A38:N38"/>
    <mergeCell ref="A39:N3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2015-12-17T05:18:08Z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