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38" i="16"/>
  <c r="M39" i="16"/>
  <c r="M40" i="16"/>
  <c r="M43" i="16"/>
  <c r="M4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5" i="16"/>
  <c r="M49" i="16"/>
  <c r="M53" i="16"/>
  <c r="M57" i="16"/>
  <c r="M46" i="16"/>
  <c r="M50" i="16"/>
  <c r="M54" i="16"/>
  <c r="M48" i="16"/>
  <c r="M56" i="16"/>
  <c r="M47" i="16"/>
  <c r="M51" i="16"/>
  <c r="M55" i="16"/>
  <c r="M5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<sst xmlns="http://schemas.openxmlformats.org/spreadsheetml/2006/main" count="276" uniqueCount="181">
  <si>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</si>
  <si>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</si>
  <si>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</si>
  <si>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</si>
  <si>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</si>
  <si>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</si>
  <si>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</si>
  <si>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</si>
  <si>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</si>
  <si>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</si>
  <si>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</si>
  <si>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</si>
  <si>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</si>
  <si>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</si>
  <si>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</si>
  <si>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</si>
  <si>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</si>
  <si>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</si>
  <si>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</si>
  <si>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</si>
  <si>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</si>
  <si>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</si>
  <si>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</si>
  <si>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</si>
  <si>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</si>
  <si>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</si>
  <si>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</si>
  <si>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</si>
  <si>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</si>
  <si>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</si>
  <si>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</si>
  <si>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</si>
  <si>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</si>
  <si>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</si>
  <si>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</si>
  <si>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</si>
  <si>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</si>
  <si>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</si>
  <si>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</si>
  <si>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</si>
  <si>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</si>
  <si>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</si>
  <si>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</si>
  <si>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</si>
  <si>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</si>
  <si>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</si>
  <si>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</si>
  <si>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</si>
  <si>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</si>
  <si>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</si>
  <si>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</si>
  <si>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</si>
  <si>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</si>
  <si>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</si>
  <si>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</si>
  <si>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</si>
  <si>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</si>
  <si>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</si>
  <si>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</si>
  <si>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</si>
  <si>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</si>
  <si>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</si>
  <si>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</si>
  <si>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</si>
  <si>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</si>
  <si>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</si>
  <si>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</si>
  <si>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</si>
  <si>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</si>
  <si>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</si>
  <si>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Надежды 2</t>
  </si>
  <si>
    <t>Сдал:  _________________ //</t>
  </si>
  <si>
    <t>Принял:  _________________ //</t>
  </si>
  <si>
    <t>Раздел 7. СЕНТЯБРЬ</t>
  </si>
  <si>
    <t>ремонт кровли</t>
  </si>
  <si>
    <t>ТЕРр58-7-7
Смена существующих рулонных кровель на покрытия из наплавляемых материалов: в один слой
100 м2 покрытия
НР 83% от ФОТ
СП 65% от ФОТ</t>
  </si>
  <si>
    <t>0,335
83
65</t>
  </si>
  <si>
    <t>533,01
_____
2719,35</t>
  </si>
  <si>
    <t>30,09
_____
2,1</t>
  </si>
  <si>
    <t>1100
149
117</t>
  </si>
  <si>
    <t>179
_____
911</t>
  </si>
  <si>
    <t>10
_____
1</t>
  </si>
  <si>
    <t>6118
1785
1398</t>
  </si>
  <si>
    <t>2142
_____
3933</t>
  </si>
  <si>
    <t>Р</t>
  </si>
  <si>
    <t>43
_____
8</t>
  </si>
  <si>
    <t>ТСЦ-101-3336
Бикрост ХПП-3,0
м2</t>
  </si>
  <si>
    <t>45
83
65</t>
  </si>
  <si>
    <t xml:space="preserve">
_____
18,2</t>
  </si>
  <si>
    <t xml:space="preserve">
_____
819</t>
  </si>
  <si>
    <t xml:space="preserve">
_____
2300</t>
  </si>
  <si>
    <t>М</t>
  </si>
  <si>
    <t>ТЕРр69-9-1
Очистка помещений от строительного мусора
100 т мусора
НР 78% от ФОТ
СП 50% от ФОТ</t>
  </si>
  <si>
    <t>0,002613
78
50</t>
  </si>
  <si>
    <t>5
4
3</t>
  </si>
  <si>
    <t>62
48
31</t>
  </si>
  <si>
    <t>Итого прямые затраты по акту</t>
  </si>
  <si>
    <t>184
_____
1730</t>
  </si>
  <si>
    <t>2204
_____
6233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</si>
  <si>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</si>
  <si>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</si>
  <si>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</si>
  <si>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</si>
  <si>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</si>
  <si>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</si>
  <si>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</si>
  <si>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</si>
  <si>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</si>
  <si>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</si>
  <si>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</si>
  <si>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</si>
  <si>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</si>
  <si>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</si>
  <si>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</si>
  <si>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</si>
  <si>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</si>
  <si>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</si>
  <si>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</si>
  <si>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</si>
  <si>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</si>
  <si>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</si>
  <si>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</si>
  <si>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</si>
  <si>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</si>
  <si>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</si>
  <si>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</si>
  <si>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</si>
  <si>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</si>
  <si>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</si>
  <si>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</si>
  <si>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Горелки газопламенные</t>
  </si>
  <si>
    <t xml:space="preserve">3,35
</t>
  </si>
  <si>
    <t xml:space="preserve">10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</si>
  <si>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</si>
  <si>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</si>
  <si>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</si>
  <si>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</si>
  <si>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101-0595</t>
  </si>
  <si>
    <t>Мастика битумно-латексная кровельная</t>
  </si>
  <si>
    <t xml:space="preserve">т
</t>
  </si>
  <si>
    <t xml:space="preserve">3810
</t>
  </si>
  <si>
    <t xml:space="preserve">14737,42
</t>
  </si>
  <si>
    <t>МТРиЭ ЧО, Пост.от 14.05.2015 г. №19/1, п.374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</si>
  <si>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</si>
  <si>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</si>
  <si>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</si>
  <si>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</si>
  <si>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</si>
  <si>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</si>
  <si>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</si>
  <si>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</si>
  <si>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</si>
  <si>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</si>
  <si>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</si>
  <si>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</si>
  <si>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</si>
  <si>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</si>
  <si>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</si>
  <si>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101-2278</t>
  </si>
  <si>
    <t>Пропан-бутан, смесь техническая</t>
  </si>
  <si>
    <t xml:space="preserve">кг
</t>
  </si>
  <si>
    <t xml:space="preserve">9,8
</t>
  </si>
  <si>
    <t xml:space="preserve">34,98
</t>
  </si>
  <si>
    <t>26.03.130</t>
  </si>
  <si>
    <t>402-0004</t>
  </si>
  <si>
    <t>Раствор готовый кладочный цементный марки: 100</t>
  </si>
  <si>
    <t xml:space="preserve">м3
</t>
  </si>
  <si>
    <t xml:space="preserve">699
</t>
  </si>
  <si>
    <t xml:space="preserve">3265,19
</t>
  </si>
  <si>
    <t>МТРиЭ ЧО, Пост.от 14.05.2015 г. №19/1, п.073</t>
  </si>
  <si>
    <t>ТСЦ-101-3336</t>
  </si>
  <si>
    <t>Бикрост ХПП-3,0</t>
  </si>
  <si>
    <t xml:space="preserve">м2
</t>
  </si>
  <si>
    <t xml:space="preserve">18,2
</t>
  </si>
  <si>
    <t xml:space="preserve">51,12
</t>
  </si>
  <si>
    <t xml:space="preserve">          Неучтенные ресурсы</t>
  </si>
  <si>
    <t>101-9121</t>
  </si>
  <si>
    <t>Материалы рулонные кровельные для: верхнего слоя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</si>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</sst>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46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16.13</v>
      </c>
      <c r="X14" s="27">
        <v>16.13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0.05</v>
      </c>
      <c r="X15" s="27">
        <v>0.05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2517.97/1000</f>
        <v>2.5179699999999996</v>
      </c>
      <c r="I27" s="85"/>
      <c r="J27" s="35" t="s">
        <v>6</v>
      </c>
      <c r="K27" s="86">
        <f>12965.31/1000</f>
        <v>12.965309999999999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1.618E-2</v>
      </c>
      <c r="I30" s="85"/>
      <c r="J30" s="35" t="s">
        <v>8</v>
      </c>
      <c r="K30" s="86">
        <f>(X14+X15)/1000</f>
        <v>1.618E-2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185</v>
      </c>
      <c r="Z30" s="71">
        <v>153</v>
      </c>
      <c r="AA30" s="71">
        <v>120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185/1000</f>
        <v>0.185</v>
      </c>
      <c r="I31" s="85"/>
      <c r="J31" s="35" t="s">
        <v>6</v>
      </c>
      <c r="K31" s="86">
        <f>2212/1000</f>
        <v>2.2120000000000002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2212</v>
      </c>
      <c r="Z31" s="72">
        <v>1833</v>
      </c>
      <c r="AA31" s="72">
        <v>1429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93</v>
      </c>
      <c r="C42" s="134" t="s">
        <v>75</v>
      </c>
      <c r="D42" s="135" t="s">
        <v>76</v>
      </c>
      <c r="E42" s="136">
        <v>3282.45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34.200000000000003" x14ac:dyDescent="0.25">
      <c r="A43" s="132">
        <v>2</v>
      </c>
      <c r="B43" s="133">
        <v>94</v>
      </c>
      <c r="C43" s="134" t="s">
        <v>86</v>
      </c>
      <c r="D43" s="135" t="s">
        <v>87</v>
      </c>
      <c r="E43" s="136">
        <v>18.2</v>
      </c>
      <c r="F43" s="137" t="s">
        <v>88</v>
      </c>
      <c r="G43" s="136"/>
      <c r="H43" s="136">
        <v>819</v>
      </c>
      <c r="I43" s="136" t="s">
        <v>89</v>
      </c>
      <c r="J43" s="136"/>
      <c r="K43" s="136">
        <v>2300</v>
      </c>
      <c r="L43" s="137" t="s">
        <v>90</v>
      </c>
      <c r="M43" s="137"/>
      <c r="N43" s="137" t="s">
        <v>91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8">
        <v>3</v>
      </c>
      <c r="B44" s="139">
        <v>95</v>
      </c>
      <c r="C44" s="140" t="s">
        <v>92</v>
      </c>
      <c r="D44" s="141" t="s">
        <v>93</v>
      </c>
      <c r="E44" s="142">
        <v>1965.31</v>
      </c>
      <c r="F44" s="143">
        <v>1965.31</v>
      </c>
      <c r="G44" s="142"/>
      <c r="H44" s="142" t="s">
        <v>94</v>
      </c>
      <c r="I44" s="142">
        <v>5</v>
      </c>
      <c r="J44" s="142"/>
      <c r="K44" s="142" t="s">
        <v>95</v>
      </c>
      <c r="L44" s="143">
        <v>62</v>
      </c>
      <c r="M44" s="143"/>
      <c r="N44" s="143" t="s">
        <v>84</v>
      </c>
      <c r="O44" s="143"/>
      <c r="P44" s="143"/>
      <c r="Q44" s="143"/>
      <c r="R44" s="143"/>
      <c r="S44" s="143"/>
      <c r="T44" s="143"/>
      <c r="U44" s="143"/>
      <c r="V44" s="143"/>
    </row>
    <row r="45" spans="1:22" ht="34.200000000000003" x14ac:dyDescent="0.25">
      <c r="A45" s="144" t="s">
        <v>96</v>
      </c>
      <c r="B45" s="145"/>
      <c r="C45" s="145"/>
      <c r="D45" s="145"/>
      <c r="E45" s="145"/>
      <c r="F45" s="145"/>
      <c r="G45" s="145"/>
      <c r="H45" s="146">
        <v>1924</v>
      </c>
      <c r="I45" s="146" t="s">
        <v>97</v>
      </c>
      <c r="J45" s="146" t="s">
        <v>81</v>
      </c>
      <c r="K45" s="146">
        <v>8480</v>
      </c>
      <c r="L45" s="146" t="s">
        <v>98</v>
      </c>
      <c r="M45" s="146"/>
      <c r="N45" s="146"/>
      <c r="O45" s="146"/>
      <c r="P45" s="146"/>
      <c r="Q45" s="146"/>
      <c r="R45" s="146"/>
      <c r="S45" s="146"/>
      <c r="T45" s="146"/>
      <c r="U45" s="146"/>
      <c r="V45" s="146" t="s">
        <v>85</v>
      </c>
    </row>
    <row r="46" spans="1:22" x14ac:dyDescent="0.25">
      <c r="A46" s="144" t="s">
        <v>99</v>
      </c>
      <c r="B46" s="145"/>
      <c r="C46" s="145"/>
      <c r="D46" s="145"/>
      <c r="E46" s="145"/>
      <c r="F46" s="145"/>
      <c r="G46" s="145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100</v>
      </c>
      <c r="B47" s="145"/>
      <c r="C47" s="145"/>
      <c r="D47" s="145"/>
      <c r="E47" s="145"/>
      <c r="F47" s="145"/>
      <c r="G47" s="145"/>
      <c r="H47" s="146">
        <v>185</v>
      </c>
      <c r="I47" s="146"/>
      <c r="J47" s="146"/>
      <c r="K47" s="146">
        <v>2212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101</v>
      </c>
      <c r="B48" s="145"/>
      <c r="C48" s="145"/>
      <c r="D48" s="145"/>
      <c r="E48" s="145"/>
      <c r="F48" s="145"/>
      <c r="G48" s="145"/>
      <c r="H48" s="146">
        <v>1730</v>
      </c>
      <c r="I48" s="146"/>
      <c r="J48" s="146"/>
      <c r="K48" s="146">
        <v>6233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102</v>
      </c>
      <c r="B49" s="145"/>
      <c r="C49" s="145"/>
      <c r="D49" s="145"/>
      <c r="E49" s="145"/>
      <c r="F49" s="145"/>
      <c r="G49" s="145"/>
      <c r="H49" s="146">
        <v>10</v>
      </c>
      <c r="I49" s="146"/>
      <c r="J49" s="146"/>
      <c r="K49" s="146">
        <v>43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7" t="s">
        <v>103</v>
      </c>
      <c r="B50" s="148"/>
      <c r="C50" s="148"/>
      <c r="D50" s="148"/>
      <c r="E50" s="148"/>
      <c r="F50" s="148"/>
      <c r="G50" s="148"/>
      <c r="H50" s="149">
        <v>153</v>
      </c>
      <c r="I50" s="149"/>
      <c r="J50" s="149"/>
      <c r="K50" s="149">
        <v>1833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104</v>
      </c>
      <c r="B51" s="148"/>
      <c r="C51" s="148"/>
      <c r="D51" s="148"/>
      <c r="E51" s="148"/>
      <c r="F51" s="148"/>
      <c r="G51" s="148"/>
      <c r="H51" s="149">
        <v>120</v>
      </c>
      <c r="I51" s="149"/>
      <c r="J51" s="149"/>
      <c r="K51" s="149">
        <v>1429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105</v>
      </c>
      <c r="B52" s="148"/>
      <c r="C52" s="148"/>
      <c r="D52" s="148"/>
      <c r="E52" s="148"/>
      <c r="F52" s="148"/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4" t="s">
        <v>106</v>
      </c>
      <c r="B53" s="145"/>
      <c r="C53" s="145"/>
      <c r="D53" s="145"/>
      <c r="E53" s="145"/>
      <c r="F53" s="145"/>
      <c r="G53" s="145"/>
      <c r="H53" s="146">
        <v>2185</v>
      </c>
      <c r="I53" s="146"/>
      <c r="J53" s="146"/>
      <c r="K53" s="146">
        <v>11601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107</v>
      </c>
      <c r="B54" s="145"/>
      <c r="C54" s="145"/>
      <c r="D54" s="145"/>
      <c r="E54" s="145"/>
      <c r="F54" s="145"/>
      <c r="G54" s="145"/>
      <c r="H54" s="146">
        <v>12</v>
      </c>
      <c r="I54" s="146"/>
      <c r="J54" s="146"/>
      <c r="K54" s="146">
        <v>141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108</v>
      </c>
      <c r="B55" s="145"/>
      <c r="C55" s="145"/>
      <c r="D55" s="145"/>
      <c r="E55" s="145"/>
      <c r="F55" s="145"/>
      <c r="G55" s="145"/>
      <c r="H55" s="146">
        <v>2197</v>
      </c>
      <c r="I55" s="146"/>
      <c r="J55" s="146"/>
      <c r="K55" s="146">
        <v>11742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customHeight="1" x14ac:dyDescent="0.25">
      <c r="A56" s="144" t="s">
        <v>109</v>
      </c>
      <c r="B56" s="145"/>
      <c r="C56" s="145"/>
      <c r="D56" s="145"/>
      <c r="E56" s="145"/>
      <c r="F56" s="145"/>
      <c r="G56" s="145"/>
      <c r="H56" s="146">
        <v>320.97000000000003</v>
      </c>
      <c r="I56" s="146"/>
      <c r="J56" s="146"/>
      <c r="K56" s="146">
        <v>1223.31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110</v>
      </c>
      <c r="B57" s="148"/>
      <c r="C57" s="148"/>
      <c r="D57" s="148"/>
      <c r="E57" s="148"/>
      <c r="F57" s="148"/>
      <c r="G57" s="148"/>
      <c r="H57" s="149">
        <v>2517.9699999999998</v>
      </c>
      <c r="I57" s="149"/>
      <c r="J57" s="149"/>
      <c r="K57" s="149">
        <v>12965.31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83</v>
      </c>
      <c r="I59" s="48"/>
      <c r="J59" s="48"/>
      <c r="K59" s="74">
        <f>IF(ISBLANK(Y31),"",ROUND(Z31/Y31,2)*100)</f>
        <v>83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7">
    <mergeCell ref="A55:G55"/>
    <mergeCell ref="A56:G56"/>
    <mergeCell ref="A57:G57"/>
    <mergeCell ref="A49:G49"/>
    <mergeCell ref="A50:G50"/>
    <mergeCell ref="A51:G51"/>
    <mergeCell ref="A52:G52"/>
    <mergeCell ref="A53:G53"/>
    <mergeCell ref="A54:G54"/>
    <mergeCell ref="A40:V40"/>
    <mergeCell ref="A41:V41"/>
    <mergeCell ref="A45:G45"/>
    <mergeCell ref="A46:G46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2517.97/1000</f>
        <v>2.5179699999999996</v>
      </c>
      <c r="H11" s="85"/>
      <c r="I11" s="55" t="s">
        <v>6</v>
      </c>
      <c r="J11" s="86">
        <f>12965.31/1000</f>
        <v>12.965309999999999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1.618E-2</v>
      </c>
      <c r="H14" s="85"/>
      <c r="I14" s="55" t="s">
        <v>8</v>
      </c>
      <c r="J14" s="86">
        <f>(P14+P15)/1000</f>
        <v>1.618E-2</v>
      </c>
      <c r="K14" s="87"/>
      <c r="L14" s="58">
        <v>2789</v>
      </c>
      <c r="M14" s="35" t="s">
        <v>8</v>
      </c>
      <c r="N14" s="57"/>
      <c r="O14" s="26">
        <v>16.13</v>
      </c>
      <c r="P14" s="27">
        <v>16.13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185/1000</f>
        <v>0.185</v>
      </c>
      <c r="H15" s="117"/>
      <c r="I15" s="55" t="s">
        <v>6</v>
      </c>
      <c r="J15" s="86">
        <f>2212/1000</f>
        <v>2.2120000000000002</v>
      </c>
      <c r="K15" s="87"/>
      <c r="L15" s="59">
        <v>33410</v>
      </c>
      <c r="M15" s="35" t="s">
        <v>6</v>
      </c>
      <c r="N15" s="57"/>
      <c r="O15" s="26">
        <v>0.05</v>
      </c>
      <c r="P15" s="27">
        <v>0.05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113</v>
      </c>
      <c r="C26" s="134" t="s">
        <v>114</v>
      </c>
      <c r="D26" s="154" t="s">
        <v>115</v>
      </c>
      <c r="E26" s="155">
        <v>0.56000000000000005</v>
      </c>
      <c r="F26" s="136" t="s">
        <v>116</v>
      </c>
      <c r="G26" s="136">
        <v>5.14</v>
      </c>
      <c r="H26" s="156"/>
      <c r="I26" s="156"/>
      <c r="J26" s="136" t="s">
        <v>117</v>
      </c>
      <c r="K26" s="136">
        <v>61.62</v>
      </c>
      <c r="L26" s="157"/>
      <c r="M26" s="156">
        <f>IF(ISNUMBER(K26/G26),IF(NOT(K26/G26=0),K26/G26, " "), " ")</f>
        <v>11.988326848249027</v>
      </c>
      <c r="N26" s="154"/>
    </row>
    <row r="27" spans="1:23" s="29" customFormat="1" ht="22.8" x14ac:dyDescent="0.25">
      <c r="A27" s="152">
        <v>2</v>
      </c>
      <c r="B27" s="153" t="s">
        <v>118</v>
      </c>
      <c r="C27" s="134" t="s">
        <v>119</v>
      </c>
      <c r="D27" s="154" t="s">
        <v>115</v>
      </c>
      <c r="E27" s="155">
        <v>15.57</v>
      </c>
      <c r="F27" s="136" t="s">
        <v>120</v>
      </c>
      <c r="G27" s="136">
        <v>178.59</v>
      </c>
      <c r="H27" s="156"/>
      <c r="I27" s="156"/>
      <c r="J27" s="136" t="s">
        <v>121</v>
      </c>
      <c r="K27" s="136">
        <v>2142.7399999999998</v>
      </c>
      <c r="L27" s="157"/>
      <c r="M27" s="156">
        <f>IF(ISNUMBER(K27/G27),IF(NOT(K27/G27=0),K27/G27, " "), " ")</f>
        <v>11.998096197995407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122</v>
      </c>
      <c r="D28" s="154" t="s">
        <v>115</v>
      </c>
      <c r="E28" s="155">
        <v>0.05</v>
      </c>
      <c r="F28" s="136" t="s">
        <v>123</v>
      </c>
      <c r="G28" s="136"/>
      <c r="H28" s="156"/>
      <c r="I28" s="156"/>
      <c r="J28" s="136" t="s">
        <v>123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124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30954</v>
      </c>
      <c r="C30" s="134" t="s">
        <v>125</v>
      </c>
      <c r="D30" s="154" t="s">
        <v>126</v>
      </c>
      <c r="E30" s="155">
        <v>0.05</v>
      </c>
      <c r="F30" s="136" t="s">
        <v>127</v>
      </c>
      <c r="G30" s="136">
        <v>1.69</v>
      </c>
      <c r="H30" s="156"/>
      <c r="I30" s="156"/>
      <c r="J30" s="136" t="s">
        <v>128</v>
      </c>
      <c r="K30" s="136">
        <v>8.15</v>
      </c>
      <c r="L30" s="157"/>
      <c r="M30" s="156">
        <f>IF(ISNUMBER(K30/G30),IF(NOT(K30/G30=0),K30/G30, " "), " ")</f>
        <v>4.8224852071005921</v>
      </c>
      <c r="N30" s="154" t="s">
        <v>129</v>
      </c>
    </row>
    <row r="31" spans="1:23" ht="22.8" x14ac:dyDescent="0.25">
      <c r="A31" s="152">
        <v>5</v>
      </c>
      <c r="B31" s="153">
        <v>150401</v>
      </c>
      <c r="C31" s="134" t="s">
        <v>130</v>
      </c>
      <c r="D31" s="154" t="s">
        <v>126</v>
      </c>
      <c r="E31" s="155">
        <v>1.47</v>
      </c>
      <c r="F31" s="136" t="s">
        <v>131</v>
      </c>
      <c r="G31" s="136">
        <v>4.92</v>
      </c>
      <c r="H31" s="156"/>
      <c r="I31" s="156"/>
      <c r="J31" s="136" t="s">
        <v>132</v>
      </c>
      <c r="K31" s="136">
        <v>14.7</v>
      </c>
      <c r="L31" s="157"/>
      <c r="M31" s="156">
        <f>IF(ISNUMBER(K31/G31),IF(NOT(K31/G31=0),K31/G31, " "), " ")</f>
        <v>2.9878048780487805</v>
      </c>
      <c r="N31" s="154" t="s">
        <v>129</v>
      </c>
    </row>
    <row r="32" spans="1:23" ht="22.8" x14ac:dyDescent="0.25">
      <c r="A32" s="152">
        <v>6</v>
      </c>
      <c r="B32" s="153">
        <v>400001</v>
      </c>
      <c r="C32" s="134" t="s">
        <v>133</v>
      </c>
      <c r="D32" s="154" t="s">
        <v>126</v>
      </c>
      <c r="E32" s="155">
        <v>0.03</v>
      </c>
      <c r="F32" s="136" t="s">
        <v>134</v>
      </c>
      <c r="G32" s="136">
        <v>3.1</v>
      </c>
      <c r="H32" s="156"/>
      <c r="I32" s="156"/>
      <c r="J32" s="136" t="s">
        <v>135</v>
      </c>
      <c r="K32" s="136">
        <v>17.61</v>
      </c>
      <c r="L32" s="157"/>
      <c r="M32" s="156">
        <f>IF(ISNUMBER(K32/G32),IF(NOT(K32/G32=0),K32/G32, " "), " ")</f>
        <v>5.6806451612903226</v>
      </c>
      <c r="N32" s="154" t="s">
        <v>129</v>
      </c>
    </row>
    <row r="33" spans="1:14" ht="19.350000000000001" customHeight="1" x14ac:dyDescent="0.25">
      <c r="A33" s="128" t="s">
        <v>136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7</v>
      </c>
      <c r="B34" s="153" t="s">
        <v>137</v>
      </c>
      <c r="C34" s="134" t="s">
        <v>138</v>
      </c>
      <c r="D34" s="154" t="s">
        <v>139</v>
      </c>
      <c r="E34" s="155">
        <v>6.9999999999999999E-4</v>
      </c>
      <c r="F34" s="136" t="s">
        <v>140</v>
      </c>
      <c r="G34" s="136">
        <v>2.67</v>
      </c>
      <c r="H34" s="156">
        <v>14106</v>
      </c>
      <c r="I34" s="156">
        <v>9.8699999999999992</v>
      </c>
      <c r="J34" s="136" t="s">
        <v>141</v>
      </c>
      <c r="K34" s="136">
        <v>10.32</v>
      </c>
      <c r="L34" s="157"/>
      <c r="M34" s="156">
        <f>IF(ISNUMBER(K34/G34),IF(NOT(K34/G34=0),K34/G34, " "), " ")</f>
        <v>3.8651685393258428</v>
      </c>
      <c r="N34" s="154" t="s">
        <v>142</v>
      </c>
    </row>
    <row r="35" spans="1:14" ht="34.200000000000003" x14ac:dyDescent="0.25">
      <c r="A35" s="152">
        <v>8</v>
      </c>
      <c r="B35" s="153" t="s">
        <v>143</v>
      </c>
      <c r="C35" s="134" t="s">
        <v>144</v>
      </c>
      <c r="D35" s="154" t="s">
        <v>139</v>
      </c>
      <c r="E35" s="155">
        <v>1.44E-2</v>
      </c>
      <c r="F35" s="136" t="s">
        <v>145</v>
      </c>
      <c r="G35" s="136">
        <v>146.74</v>
      </c>
      <c r="H35" s="156">
        <v>73200</v>
      </c>
      <c r="I35" s="156">
        <v>1054.08</v>
      </c>
      <c r="J35" s="136" t="s">
        <v>146</v>
      </c>
      <c r="K35" s="136">
        <v>1079.51</v>
      </c>
      <c r="L35" s="157"/>
      <c r="M35" s="156">
        <f>IF(ISNUMBER(K35/G35),IF(NOT(K35/G35=0),K35/G35, " "), " ")</f>
        <v>7.3566171459724679</v>
      </c>
      <c r="N35" s="154" t="s">
        <v>147</v>
      </c>
    </row>
    <row r="36" spans="1:14" ht="34.200000000000003" x14ac:dyDescent="0.25">
      <c r="A36" s="152">
        <v>9</v>
      </c>
      <c r="B36" s="153" t="s">
        <v>148</v>
      </c>
      <c r="C36" s="134" t="s">
        <v>149</v>
      </c>
      <c r="D36" s="154" t="s">
        <v>139</v>
      </c>
      <c r="E36" s="155">
        <v>5.0000000000000001E-4</v>
      </c>
      <c r="F36" s="136" t="s">
        <v>150</v>
      </c>
      <c r="G36" s="136">
        <v>4.5999999999999996</v>
      </c>
      <c r="H36" s="156">
        <v>42360</v>
      </c>
      <c r="I36" s="156">
        <v>21.18</v>
      </c>
      <c r="J36" s="136" t="s">
        <v>151</v>
      </c>
      <c r="K36" s="136">
        <v>21.75</v>
      </c>
      <c r="L36" s="157"/>
      <c r="M36" s="156">
        <f>IF(ISNUMBER(K36/G36),IF(NOT(K36/G36=0),K36/G36, " "), " ")</f>
        <v>4.7282608695652177</v>
      </c>
      <c r="N36" s="154" t="s">
        <v>152</v>
      </c>
    </row>
    <row r="37" spans="1:14" ht="34.200000000000003" x14ac:dyDescent="0.25">
      <c r="A37" s="152">
        <v>10</v>
      </c>
      <c r="B37" s="153" t="s">
        <v>153</v>
      </c>
      <c r="C37" s="134" t="s">
        <v>154</v>
      </c>
      <c r="D37" s="154" t="s">
        <v>139</v>
      </c>
      <c r="E37" s="155">
        <v>3.3500000000000002E-2</v>
      </c>
      <c r="F37" s="136" t="s">
        <v>155</v>
      </c>
      <c r="G37" s="136">
        <v>394.63</v>
      </c>
      <c r="H37" s="156">
        <v>33140</v>
      </c>
      <c r="I37" s="156">
        <v>1110.19</v>
      </c>
      <c r="J37" s="136" t="s">
        <v>156</v>
      </c>
      <c r="K37" s="136">
        <v>1141.44</v>
      </c>
      <c r="L37" s="157"/>
      <c r="M37" s="156">
        <f>IF(ISNUMBER(K37/G37),IF(NOT(K37/G37=0),K37/G37, " "), " ")</f>
        <v>2.8924308846261058</v>
      </c>
      <c r="N37" s="154" t="s">
        <v>157</v>
      </c>
    </row>
    <row r="38" spans="1:14" ht="22.8" x14ac:dyDescent="0.25">
      <c r="A38" s="152">
        <v>11</v>
      </c>
      <c r="B38" s="153" t="s">
        <v>158</v>
      </c>
      <c r="C38" s="134" t="s">
        <v>159</v>
      </c>
      <c r="D38" s="154" t="s">
        <v>160</v>
      </c>
      <c r="E38" s="155">
        <v>1.1559999999999999</v>
      </c>
      <c r="F38" s="136" t="s">
        <v>161</v>
      </c>
      <c r="G38" s="136">
        <v>11.33</v>
      </c>
      <c r="H38" s="156">
        <v>30.51</v>
      </c>
      <c r="I38" s="156">
        <v>35.270000000000003</v>
      </c>
      <c r="J38" s="136" t="s">
        <v>162</v>
      </c>
      <c r="K38" s="136">
        <v>40.44</v>
      </c>
      <c r="L38" s="157"/>
      <c r="M38" s="156">
        <f>IF(ISNUMBER(K38/G38),IF(NOT(K38/G38=0),K38/G38, " "), " ")</f>
        <v>3.5692850838481904</v>
      </c>
      <c r="N38" s="154" t="s">
        <v>163</v>
      </c>
    </row>
    <row r="39" spans="1:14" ht="34.200000000000003" x14ac:dyDescent="0.25">
      <c r="A39" s="152">
        <v>12</v>
      </c>
      <c r="B39" s="153" t="s">
        <v>164</v>
      </c>
      <c r="C39" s="134" t="s">
        <v>165</v>
      </c>
      <c r="D39" s="154" t="s">
        <v>166</v>
      </c>
      <c r="E39" s="155">
        <v>0.50249999999999995</v>
      </c>
      <c r="F39" s="136" t="s">
        <v>167</v>
      </c>
      <c r="G39" s="136">
        <v>351.25</v>
      </c>
      <c r="H39" s="156">
        <v>2805</v>
      </c>
      <c r="I39" s="156">
        <v>1409.51</v>
      </c>
      <c r="J39" s="136" t="s">
        <v>168</v>
      </c>
      <c r="K39" s="136">
        <v>1640.76</v>
      </c>
      <c r="L39" s="157"/>
      <c r="M39" s="156">
        <f>IF(ISNUMBER(K39/G39),IF(NOT(K39/G39=0),K39/G39, " "), " ")</f>
        <v>4.6712028469750893</v>
      </c>
      <c r="N39" s="154" t="s">
        <v>169</v>
      </c>
    </row>
    <row r="40" spans="1:14" ht="22.8" x14ac:dyDescent="0.25">
      <c r="A40" s="152">
        <v>13</v>
      </c>
      <c r="B40" s="153" t="s">
        <v>170</v>
      </c>
      <c r="C40" s="134" t="s">
        <v>171</v>
      </c>
      <c r="D40" s="154" t="s">
        <v>172</v>
      </c>
      <c r="E40" s="155">
        <v>45</v>
      </c>
      <c r="F40" s="136" t="s">
        <v>173</v>
      </c>
      <c r="G40" s="136">
        <v>819</v>
      </c>
      <c r="H40" s="156"/>
      <c r="I40" s="156"/>
      <c r="J40" s="136" t="s">
        <v>174</v>
      </c>
      <c r="K40" s="136">
        <v>2300.4</v>
      </c>
      <c r="L40" s="157"/>
      <c r="M40" s="156">
        <f>IF(ISNUMBER(K40/G40),IF(NOT(K40/G40=0),K40/G40, " "), " ")</f>
        <v>2.808791208791209</v>
      </c>
      <c r="N40" s="154"/>
    </row>
    <row r="41" spans="1:14" ht="19.350000000000001" customHeight="1" x14ac:dyDescent="0.25">
      <c r="A41" s="150" t="s">
        <v>175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14" ht="19.350000000000001" customHeight="1" x14ac:dyDescent="0.25">
      <c r="A42" s="128" t="s">
        <v>136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14</v>
      </c>
      <c r="B43" s="153" t="s">
        <v>176</v>
      </c>
      <c r="C43" s="134" t="s">
        <v>177</v>
      </c>
      <c r="D43" s="154" t="s">
        <v>172</v>
      </c>
      <c r="E43" s="155">
        <v>44.89</v>
      </c>
      <c r="F43" s="136" t="s">
        <v>123</v>
      </c>
      <c r="G43" s="136"/>
      <c r="H43" s="156"/>
      <c r="I43" s="156"/>
      <c r="J43" s="136" t="s">
        <v>123</v>
      </c>
      <c r="K43" s="136"/>
      <c r="L43" s="157"/>
      <c r="M43" s="156" t="str">
        <f>IF(ISNUMBER(K43/G43),IF(NOT(K43/G43=0),K43/G43, " "), " ")</f>
        <v xml:space="preserve"> </v>
      </c>
      <c r="N43" s="154"/>
    </row>
    <row r="44" spans="1:14" ht="22.8" x14ac:dyDescent="0.25">
      <c r="A44" s="158">
        <v>15</v>
      </c>
      <c r="B44" s="159" t="s">
        <v>178</v>
      </c>
      <c r="C44" s="140" t="s">
        <v>179</v>
      </c>
      <c r="D44" s="160" t="s">
        <v>139</v>
      </c>
      <c r="E44" s="161">
        <v>0.52259999999999995</v>
      </c>
      <c r="F44" s="142" t="s">
        <v>123</v>
      </c>
      <c r="G44" s="142"/>
      <c r="H44" s="162"/>
      <c r="I44" s="162"/>
      <c r="J44" s="142" t="s">
        <v>123</v>
      </c>
      <c r="K44" s="142"/>
      <c r="L44" s="163"/>
      <c r="M44" s="162" t="str">
        <f>IF(ISNUMBER(K44/G44),IF(NOT(K44/G44=0),K44/G44, " "), " ")</f>
        <v xml:space="preserve"> </v>
      </c>
      <c r="N44" s="160"/>
    </row>
    <row r="45" spans="1:14" x14ac:dyDescent="0.25">
      <c r="A45" s="144" t="s">
        <v>96</v>
      </c>
      <c r="B45" s="145"/>
      <c r="C45" s="145"/>
      <c r="D45" s="145"/>
      <c r="E45" s="145"/>
      <c r="F45" s="145"/>
      <c r="G45" s="164">
        <v>1924</v>
      </c>
      <c r="H45" s="165"/>
      <c r="I45" s="165"/>
      <c r="J45" s="165"/>
      <c r="K45" s="164">
        <v>8480</v>
      </c>
      <c r="L45" s="166"/>
      <c r="M45" s="164">
        <f ca="1">IF(ISNUMBER(INDIRECT("K" &amp; ROW())/INDIRECT("G" &amp; ROW())),INDIRECT("K" &amp; ROW())/INDIRECT("G" &amp; ROW()), " ")</f>
        <v>4.4074844074844073</v>
      </c>
      <c r="N45" s="146" t="s">
        <v>180</v>
      </c>
    </row>
    <row r="46" spans="1:14" x14ac:dyDescent="0.25">
      <c r="A46" s="144" t="s">
        <v>99</v>
      </c>
      <c r="B46" s="145"/>
      <c r="C46" s="145"/>
      <c r="D46" s="145"/>
      <c r="E46" s="145"/>
      <c r="F46" s="145"/>
      <c r="G46" s="164"/>
      <c r="H46" s="165"/>
      <c r="I46" s="165"/>
      <c r="J46" s="165"/>
      <c r="K46" s="164"/>
      <c r="L46" s="166"/>
      <c r="M46" s="164" t="str">
        <f ca="1">IF(ISNUMBER(INDIRECT("K" &amp; ROW())/INDIRECT("G" &amp; ROW())),INDIRECT("K" &amp; ROW())/INDIRECT("G" &amp; ROW()), " ")</f>
        <v xml:space="preserve"> </v>
      </c>
      <c r="N46" s="146" t="s">
        <v>180</v>
      </c>
    </row>
    <row r="47" spans="1:14" x14ac:dyDescent="0.25">
      <c r="A47" s="144" t="s">
        <v>100</v>
      </c>
      <c r="B47" s="145"/>
      <c r="C47" s="145"/>
      <c r="D47" s="145"/>
      <c r="E47" s="145"/>
      <c r="F47" s="145"/>
      <c r="G47" s="164">
        <v>185</v>
      </c>
      <c r="H47" s="165"/>
      <c r="I47" s="165"/>
      <c r="J47" s="165"/>
      <c r="K47" s="164">
        <v>2212</v>
      </c>
      <c r="L47" s="166"/>
      <c r="M47" s="164">
        <f ca="1">IF(ISNUMBER(INDIRECT("K" &amp; ROW())/INDIRECT("G" &amp; ROW())),INDIRECT("K" &amp; ROW())/INDIRECT("G" &amp; ROW()), " ")</f>
        <v>11.956756756756757</v>
      </c>
      <c r="N47" s="146" t="s">
        <v>180</v>
      </c>
    </row>
    <row r="48" spans="1:14" x14ac:dyDescent="0.25">
      <c r="A48" s="144" t="s">
        <v>101</v>
      </c>
      <c r="B48" s="145"/>
      <c r="C48" s="145"/>
      <c r="D48" s="145"/>
      <c r="E48" s="145"/>
      <c r="F48" s="145"/>
      <c r="G48" s="164">
        <v>1730</v>
      </c>
      <c r="H48" s="165"/>
      <c r="I48" s="165"/>
      <c r="J48" s="165"/>
      <c r="K48" s="164">
        <v>6233</v>
      </c>
      <c r="L48" s="166"/>
      <c r="M48" s="164">
        <f ca="1">IF(ISNUMBER(INDIRECT("K" &amp; ROW())/INDIRECT("G" &amp; ROW())),INDIRECT("K" &amp; ROW())/INDIRECT("G" &amp; ROW()), " ")</f>
        <v>3.6028901734104046</v>
      </c>
      <c r="N48" s="146" t="s">
        <v>180</v>
      </c>
    </row>
    <row r="49" spans="1:14" x14ac:dyDescent="0.25">
      <c r="A49" s="144" t="s">
        <v>102</v>
      </c>
      <c r="B49" s="145"/>
      <c r="C49" s="145"/>
      <c r="D49" s="145"/>
      <c r="E49" s="145"/>
      <c r="F49" s="145"/>
      <c r="G49" s="164">
        <v>10</v>
      </c>
      <c r="H49" s="165"/>
      <c r="I49" s="165"/>
      <c r="J49" s="165"/>
      <c r="K49" s="164">
        <v>43</v>
      </c>
      <c r="L49" s="166"/>
      <c r="M49" s="164">
        <f ca="1">IF(ISNUMBER(INDIRECT("K" &amp; ROW())/INDIRECT("G" &amp; ROW())),INDIRECT("K" &amp; ROW())/INDIRECT("G" &amp; ROW()), " ")</f>
        <v>4.3</v>
      </c>
      <c r="N49" s="146" t="s">
        <v>180</v>
      </c>
    </row>
    <row r="50" spans="1:14" x14ac:dyDescent="0.25">
      <c r="A50" s="147" t="s">
        <v>103</v>
      </c>
      <c r="B50" s="148"/>
      <c r="C50" s="148"/>
      <c r="D50" s="148"/>
      <c r="E50" s="148"/>
      <c r="F50" s="148"/>
      <c r="G50" s="167">
        <v>153</v>
      </c>
      <c r="H50" s="168"/>
      <c r="I50" s="168"/>
      <c r="J50" s="168"/>
      <c r="K50" s="167">
        <v>1833</v>
      </c>
      <c r="L50" s="169"/>
      <c r="M50" s="167">
        <f ca="1">IF(ISNUMBER(INDIRECT("K" &amp; ROW())/INDIRECT("G" &amp; ROW())),INDIRECT("K" &amp; ROW())/INDIRECT("G" &amp; ROW()), " ")</f>
        <v>11.980392156862745</v>
      </c>
      <c r="N50" s="149" t="s">
        <v>180</v>
      </c>
    </row>
    <row r="51" spans="1:14" x14ac:dyDescent="0.25">
      <c r="A51" s="147" t="s">
        <v>104</v>
      </c>
      <c r="B51" s="148"/>
      <c r="C51" s="148"/>
      <c r="D51" s="148"/>
      <c r="E51" s="148"/>
      <c r="F51" s="148"/>
      <c r="G51" s="167">
        <v>120</v>
      </c>
      <c r="H51" s="168"/>
      <c r="I51" s="168"/>
      <c r="J51" s="168"/>
      <c r="K51" s="167">
        <v>1429</v>
      </c>
      <c r="L51" s="169"/>
      <c r="M51" s="167">
        <f ca="1">IF(ISNUMBER(INDIRECT("K" &amp; ROW())/INDIRECT("G" &amp; ROW())),INDIRECT("K" &amp; ROW())/INDIRECT("G" &amp; ROW()), " ")</f>
        <v>11.908333333333333</v>
      </c>
      <c r="N51" s="149" t="s">
        <v>180</v>
      </c>
    </row>
    <row r="52" spans="1:14" x14ac:dyDescent="0.25">
      <c r="A52" s="147" t="s">
        <v>105</v>
      </c>
      <c r="B52" s="148"/>
      <c r="C52" s="148"/>
      <c r="D52" s="148"/>
      <c r="E52" s="148"/>
      <c r="F52" s="148"/>
      <c r="G52" s="167"/>
      <c r="H52" s="168"/>
      <c r="I52" s="168"/>
      <c r="J52" s="168"/>
      <c r="K52" s="167"/>
      <c r="L52" s="169"/>
      <c r="M52" s="167" t="str">
        <f ca="1">IF(ISNUMBER(INDIRECT("K" &amp; ROW())/INDIRECT("G" &amp; ROW())),INDIRECT("K" &amp; ROW())/INDIRECT("G" &amp; ROW()), " ")</f>
        <v xml:space="preserve"> </v>
      </c>
      <c r="N52" s="149" t="s">
        <v>180</v>
      </c>
    </row>
    <row r="53" spans="1:14" x14ac:dyDescent="0.25">
      <c r="A53" s="144" t="s">
        <v>106</v>
      </c>
      <c r="B53" s="145"/>
      <c r="C53" s="145"/>
      <c r="D53" s="145"/>
      <c r="E53" s="145"/>
      <c r="F53" s="145"/>
      <c r="G53" s="164">
        <v>2185</v>
      </c>
      <c r="H53" s="165"/>
      <c r="I53" s="165"/>
      <c r="J53" s="165"/>
      <c r="K53" s="164">
        <v>11601</v>
      </c>
      <c r="L53" s="166"/>
      <c r="M53" s="164">
        <f ca="1">IF(ISNUMBER(INDIRECT("K" &amp; ROW())/INDIRECT("G" &amp; ROW())),INDIRECT("K" &amp; ROW())/INDIRECT("G" &amp; ROW()), " ")</f>
        <v>5.3093821510297481</v>
      </c>
      <c r="N53" s="146" t="s">
        <v>180</v>
      </c>
    </row>
    <row r="54" spans="1:14" x14ac:dyDescent="0.25">
      <c r="A54" s="144" t="s">
        <v>107</v>
      </c>
      <c r="B54" s="145"/>
      <c r="C54" s="145"/>
      <c r="D54" s="145"/>
      <c r="E54" s="145"/>
      <c r="F54" s="145"/>
      <c r="G54" s="164">
        <v>12</v>
      </c>
      <c r="H54" s="165"/>
      <c r="I54" s="165"/>
      <c r="J54" s="165"/>
      <c r="K54" s="164">
        <v>141</v>
      </c>
      <c r="L54" s="166"/>
      <c r="M54" s="164">
        <f ca="1">IF(ISNUMBER(INDIRECT("K" &amp; ROW())/INDIRECT("G" &amp; ROW())),INDIRECT("K" &amp; ROW())/INDIRECT("G" &amp; ROW()), " ")</f>
        <v>11.75</v>
      </c>
      <c r="N54" s="146" t="s">
        <v>180</v>
      </c>
    </row>
    <row r="55" spans="1:14" x14ac:dyDescent="0.25">
      <c r="A55" s="144" t="s">
        <v>108</v>
      </c>
      <c r="B55" s="145"/>
      <c r="C55" s="145"/>
      <c r="D55" s="145"/>
      <c r="E55" s="145"/>
      <c r="F55" s="145"/>
      <c r="G55" s="164">
        <v>2197</v>
      </c>
      <c r="H55" s="165"/>
      <c r="I55" s="165"/>
      <c r="J55" s="165"/>
      <c r="K55" s="164">
        <v>11742</v>
      </c>
      <c r="L55" s="166"/>
      <c r="M55" s="164">
        <f ca="1">IF(ISNUMBER(INDIRECT("K" &amp; ROW())/INDIRECT("G" &amp; ROW())),INDIRECT("K" &amp; ROW())/INDIRECT("G" &amp; ROW()), " ")</f>
        <v>5.344560764679108</v>
      </c>
      <c r="N55" s="146" t="s">
        <v>180</v>
      </c>
    </row>
    <row r="56" spans="1:14" ht="30" customHeight="1" x14ac:dyDescent="0.25">
      <c r="A56" s="144" t="s">
        <v>109</v>
      </c>
      <c r="B56" s="145"/>
      <c r="C56" s="145"/>
      <c r="D56" s="145"/>
      <c r="E56" s="145"/>
      <c r="F56" s="145"/>
      <c r="G56" s="164">
        <v>320.97000000000003</v>
      </c>
      <c r="H56" s="165"/>
      <c r="I56" s="165"/>
      <c r="J56" s="165"/>
      <c r="K56" s="164">
        <v>1223.31</v>
      </c>
      <c r="L56" s="166"/>
      <c r="M56" s="164">
        <f ca="1">IF(ISNUMBER(INDIRECT("K" &amp; ROW())/INDIRECT("G" &amp; ROW())),INDIRECT("K" &amp; ROW())/INDIRECT("G" &amp; ROW()), " ")</f>
        <v>3.8112907748387697</v>
      </c>
      <c r="N56" s="146" t="s">
        <v>180</v>
      </c>
    </row>
    <row r="57" spans="1:14" x14ac:dyDescent="0.25">
      <c r="A57" s="147" t="s">
        <v>110</v>
      </c>
      <c r="B57" s="148"/>
      <c r="C57" s="148"/>
      <c r="D57" s="148"/>
      <c r="E57" s="148"/>
      <c r="F57" s="148"/>
      <c r="G57" s="167">
        <v>2517.9699999999998</v>
      </c>
      <c r="H57" s="168"/>
      <c r="I57" s="168"/>
      <c r="J57" s="168"/>
      <c r="K57" s="167">
        <v>12965.31</v>
      </c>
      <c r="L57" s="169"/>
      <c r="M57" s="167">
        <f ca="1">IF(ISNUMBER(INDIRECT("K" &amp; ROW())/INDIRECT("G" &amp; ROW())),INDIRECT("K" &amp; ROW())/INDIRECT("G" &amp; ROW()), " ")</f>
        <v>5.1491121816383831</v>
      </c>
      <c r="N57" s="149" t="s">
        <v>180</v>
      </c>
    </row>
    <row r="58" spans="1:14" x14ac:dyDescent="0.25">
      <c r="A58" s="48"/>
      <c r="G58" s="67"/>
      <c r="H58" s="68"/>
      <c r="I58" s="68"/>
      <c r="J58" s="68"/>
      <c r="K58" s="67"/>
      <c r="L58" s="69"/>
      <c r="M58" s="67"/>
      <c r="N58" s="48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71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3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72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</sheetData>
  <mergeCells count="46">
    <mergeCell ref="A57:F57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24:N24"/>
    <mergeCell ref="A25:N25"/>
    <mergeCell ref="A29:N29"/>
    <mergeCell ref="A33:N33"/>
    <mergeCell ref="A41:N41"/>
    <mergeCell ref="A42:N4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2015-12-17T10:06:28Z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