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5" i="16"/>
  <c r="M36" i="16"/>
  <c r="M37" i="16"/>
  <c r="M38" i="16"/>
  <c r="M4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42" i="16"/>
  <c r="M46" i="16"/>
  <c r="M50" i="16"/>
  <c r="M54" i="16"/>
  <c r="M48" i="16"/>
  <c r="M43" i="16"/>
  <c r="M47" i="16"/>
  <c r="M51" i="16"/>
  <c r="M55" i="16"/>
  <c r="M52" i="16"/>
  <c r="M45" i="16"/>
  <c r="M49" i="16"/>
  <c r="M53" i="16"/>
  <c r="M4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<sst xmlns="http://schemas.openxmlformats.org/spreadsheetml/2006/main" count="265" uniqueCount="173">
  <si>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</si>
  <si>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</si>
  <si>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</si>
  <si>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</si>
  <si>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</si>
  <si>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</si>
  <si>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</si>
  <si>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</si>
  <si>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</si>
  <si>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</si>
  <si>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</si>
  <si>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</si>
  <si>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</si>
  <si>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</si>
  <si>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</si>
  <si>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</si>
  <si>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</si>
  <si>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</si>
  <si>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</si>
  <si>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</si>
  <si>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</si>
  <si>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</si>
  <si>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</si>
  <si>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</si>
  <si>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</si>
  <si>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</si>
  <si>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</si>
  <si>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</si>
  <si>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</si>
  <si>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</si>
  <si>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</si>
  <si>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</si>
  <si>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</si>
  <si>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</si>
  <si>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</si>
  <si>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</si>
  <si>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</si>
  <si>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</si>
  <si>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</si>
  <si>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</si>
  <si>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</si>
  <si>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</si>
  <si>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</si>
  <si>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</si>
  <si>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</si>
  <si>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</si>
  <si>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</si>
  <si>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</si>
  <si>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</si>
  <si>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</si>
  <si>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</si>
  <si>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</si>
  <si>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</si>
  <si>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</si>
  <si>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</si>
  <si>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</si>
  <si>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</si>
  <si>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</si>
  <si>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</si>
  <si>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</si>
  <si>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</si>
  <si>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</si>
  <si>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</si>
  <si>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</si>
  <si>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</si>
  <si>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</si>
  <si>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</si>
  <si>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</si>
  <si>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</si>
  <si>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</si>
  <si>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Мира 13</t>
  </si>
  <si>
    <t>Сдал:  _________________ //</t>
  </si>
  <si>
    <t>Принял:  _________________ //</t>
  </si>
  <si>
    <t>Раздел 9. СЕНТЯБРЬ</t>
  </si>
  <si>
    <t>кв.35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</si>
  <si>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79% от ФОТ
СП 50% от ФОТ</t>
  </si>
  <si>
    <t>0,088
79
50</t>
  </si>
  <si>
    <t>2557,52
_____
1413,49</t>
  </si>
  <si>
    <t>22,6
_____
9,39</t>
  </si>
  <si>
    <t>351
179
113</t>
  </si>
  <si>
    <t>225
_____
124</t>
  </si>
  <si>
    <t>2
_____
1</t>
  </si>
  <si>
    <t>3232
2142
1356</t>
  </si>
  <si>
    <t>2701
_____
521</t>
  </si>
  <si>
    <t>Р</t>
  </si>
  <si>
    <t>10
_____
10</t>
  </si>
  <si>
    <t>ТЕРр69-9-1
Очистка помещений от строительного мусора
100 т мусора
НР 78% от ФОТ
СП 50% от ФОТ</t>
  </si>
  <si>
    <t>0,002974
78
50</t>
  </si>
  <si>
    <t>6
5
3</t>
  </si>
  <si>
    <t>70
55
35</t>
  </si>
  <si>
    <t>кв.32</t>
  </si>
  <si>
    <t>ТЕР46-03-017-07
Заделка кирпичом гнезд, борозд и концов балок
1 м3 заделки
НР 110% от ФОТ
СП 70% от ФОТ</t>
  </si>
  <si>
    <t>0,045
110
70</t>
  </si>
  <si>
    <t>298,33
_____
724,51</t>
  </si>
  <si>
    <t>47
14
9</t>
  </si>
  <si>
    <t>13
_____
33</t>
  </si>
  <si>
    <t>398
177
113</t>
  </si>
  <si>
    <t>161
_____
232</t>
  </si>
  <si>
    <t>Итого прямые затраты по акту</t>
  </si>
  <si>
    <t>244
_____
157</t>
  </si>
  <si>
    <t>3
_____
1</t>
  </si>
  <si>
    <t>2932
_____
753</t>
  </si>
  <si>
    <t>15
_____
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</si>
  <si>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</si>
  <si>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</si>
  <si>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</si>
  <si>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</si>
  <si>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</si>
  <si>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</si>
  <si>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</si>
  <si>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</si>
  <si>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</si>
  <si>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</si>
  <si>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</si>
  <si>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</si>
  <si>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</si>
  <si>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</si>
  <si>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</si>
  <si>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</si>
  <si>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</si>
  <si>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</si>
  <si>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</si>
  <si>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</si>
  <si>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</si>
  <si>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</si>
  <si>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</si>
  <si>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</si>
  <si>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</si>
  <si>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</si>
  <si>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</si>
  <si>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</si>
  <si>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Затраты труда машинистов</t>
  </si>
  <si>
    <t xml:space="preserve">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</si>
  <si>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</si>
  <si>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</si>
  <si>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</si>
  <si>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</si>
  <si>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</si>
  <si>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</si>
  <si>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</si>
  <si>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</si>
  <si>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</si>
  <si>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</si>
  <si>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</si>
  <si>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</si>
  <si>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</si>
  <si>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402-0012</t>
  </si>
  <si>
    <t>Раствор готовый кладочный цементно-известковый марки: 25</t>
  </si>
  <si>
    <t xml:space="preserve">м3
</t>
  </si>
  <si>
    <t xml:space="preserve">663
</t>
  </si>
  <si>
    <t xml:space="preserve">2716,43
</t>
  </si>
  <si>
    <t>МТРиЭ ЧО, Пост.от 14.05.2015 г. №19/1, п.075</t>
  </si>
  <si>
    <t>402-0083</t>
  </si>
  <si>
    <t>Раствор готовый отделочный тяжелый: цементно-известковый 1:1:6</t>
  </si>
  <si>
    <t xml:space="preserve">642
</t>
  </si>
  <si>
    <t xml:space="preserve">2689,91
</t>
  </si>
  <si>
    <t>МТРиЭ ЧО, Пост.от 14.05.2015 г. №19/1, п.081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</si>
  <si>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</si>
  <si>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</si>
  <si>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</si>
  <si>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</si>
  <si>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10997,73
</t>
  </si>
  <si>
    <t>МТРиЭ ЧО, Пост.от 14.05.2015 г. №19/1, п.004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</si>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</sst>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22.03</v>
      </c>
      <c r="X14" s="27">
        <v>22.03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0.06</v>
      </c>
      <c r="X15" s="27">
        <v>0.06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765.1/1000</f>
        <v>0.7651</v>
      </c>
      <c r="I27" s="85"/>
      <c r="J27" s="35" t="s">
        <v>6</v>
      </c>
      <c r="K27" s="86">
        <f>7828.21/1000</f>
        <v>7.8282100000000003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2.2089999999999999E-2</v>
      </c>
      <c r="I30" s="85"/>
      <c r="J30" s="35" t="s">
        <v>8</v>
      </c>
      <c r="K30" s="86">
        <f>(X14+X15)/1000</f>
        <v>2.2089999999999999E-2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245</v>
      </c>
      <c r="Z30" s="71">
        <v>198</v>
      </c>
      <c r="AA30" s="71">
        <v>125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245/1000</f>
        <v>0.245</v>
      </c>
      <c r="I31" s="85"/>
      <c r="J31" s="35" t="s">
        <v>6</v>
      </c>
      <c r="K31" s="86">
        <f>2942/1000</f>
        <v>2.9420000000000002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2942</v>
      </c>
      <c r="Z31" s="72">
        <v>2374</v>
      </c>
      <c r="AA31" s="72">
        <v>1504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2">
        <v>1</v>
      </c>
      <c r="B42" s="133">
        <v>67</v>
      </c>
      <c r="C42" s="134" t="s">
        <v>75</v>
      </c>
      <c r="D42" s="135" t="s">
        <v>76</v>
      </c>
      <c r="E42" s="136">
        <v>3993.61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68.400000000000006" x14ac:dyDescent="0.25">
      <c r="A43" s="132">
        <v>2</v>
      </c>
      <c r="B43" s="133">
        <v>68</v>
      </c>
      <c r="C43" s="134" t="s">
        <v>86</v>
      </c>
      <c r="D43" s="135" t="s">
        <v>87</v>
      </c>
      <c r="E43" s="136">
        <v>1965.31</v>
      </c>
      <c r="F43" s="137">
        <v>1965.31</v>
      </c>
      <c r="G43" s="136"/>
      <c r="H43" s="136" t="s">
        <v>88</v>
      </c>
      <c r="I43" s="136">
        <v>6</v>
      </c>
      <c r="J43" s="136"/>
      <c r="K43" s="136" t="s">
        <v>89</v>
      </c>
      <c r="L43" s="137">
        <v>70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90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8">
        <v>3</v>
      </c>
      <c r="B45" s="139">
        <v>69</v>
      </c>
      <c r="C45" s="140" t="s">
        <v>91</v>
      </c>
      <c r="D45" s="141" t="s">
        <v>92</v>
      </c>
      <c r="E45" s="142">
        <v>1041.24</v>
      </c>
      <c r="F45" s="143" t="s">
        <v>93</v>
      </c>
      <c r="G45" s="142">
        <v>18.399999999999999</v>
      </c>
      <c r="H45" s="142" t="s">
        <v>94</v>
      </c>
      <c r="I45" s="142" t="s">
        <v>95</v>
      </c>
      <c r="J45" s="142">
        <v>1</v>
      </c>
      <c r="K45" s="142" t="s">
        <v>96</v>
      </c>
      <c r="L45" s="143" t="s">
        <v>97</v>
      </c>
      <c r="M45" s="143"/>
      <c r="N45" s="143" t="s">
        <v>84</v>
      </c>
      <c r="O45" s="143"/>
      <c r="P45" s="143"/>
      <c r="Q45" s="143"/>
      <c r="R45" s="143"/>
      <c r="S45" s="143"/>
      <c r="T45" s="143"/>
      <c r="U45" s="143"/>
      <c r="V45" s="143">
        <v>5</v>
      </c>
    </row>
    <row r="46" spans="1:22" ht="34.200000000000003" x14ac:dyDescent="0.25">
      <c r="A46" s="144" t="s">
        <v>98</v>
      </c>
      <c r="B46" s="145"/>
      <c r="C46" s="145"/>
      <c r="D46" s="145"/>
      <c r="E46" s="145"/>
      <c r="F46" s="145"/>
      <c r="G46" s="145"/>
      <c r="H46" s="146">
        <v>404</v>
      </c>
      <c r="I46" s="146" t="s">
        <v>99</v>
      </c>
      <c r="J46" s="146" t="s">
        <v>100</v>
      </c>
      <c r="K46" s="146">
        <v>3700</v>
      </c>
      <c r="L46" s="146" t="s">
        <v>101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102</v>
      </c>
    </row>
    <row r="47" spans="1:22" x14ac:dyDescent="0.25">
      <c r="A47" s="144" t="s">
        <v>103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104</v>
      </c>
      <c r="B48" s="145"/>
      <c r="C48" s="145"/>
      <c r="D48" s="145"/>
      <c r="E48" s="145"/>
      <c r="F48" s="145"/>
      <c r="G48" s="145"/>
      <c r="H48" s="146">
        <v>245</v>
      </c>
      <c r="I48" s="146"/>
      <c r="J48" s="146"/>
      <c r="K48" s="146">
        <v>2942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105</v>
      </c>
      <c r="B49" s="145"/>
      <c r="C49" s="145"/>
      <c r="D49" s="145"/>
      <c r="E49" s="145"/>
      <c r="F49" s="145"/>
      <c r="G49" s="145"/>
      <c r="H49" s="146">
        <v>157</v>
      </c>
      <c r="I49" s="146"/>
      <c r="J49" s="146"/>
      <c r="K49" s="146">
        <v>753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106</v>
      </c>
      <c r="B50" s="145"/>
      <c r="C50" s="145"/>
      <c r="D50" s="145"/>
      <c r="E50" s="145"/>
      <c r="F50" s="145"/>
      <c r="G50" s="145"/>
      <c r="H50" s="146">
        <v>3</v>
      </c>
      <c r="I50" s="146"/>
      <c r="J50" s="146"/>
      <c r="K50" s="146">
        <v>15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107</v>
      </c>
      <c r="B51" s="148"/>
      <c r="C51" s="148"/>
      <c r="D51" s="148"/>
      <c r="E51" s="148"/>
      <c r="F51" s="148"/>
      <c r="G51" s="148"/>
      <c r="H51" s="149">
        <v>198</v>
      </c>
      <c r="I51" s="149"/>
      <c r="J51" s="149"/>
      <c r="K51" s="149">
        <v>2374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108</v>
      </c>
      <c r="B52" s="148"/>
      <c r="C52" s="148"/>
      <c r="D52" s="148"/>
      <c r="E52" s="148"/>
      <c r="F52" s="148"/>
      <c r="G52" s="148"/>
      <c r="H52" s="149">
        <v>125</v>
      </c>
      <c r="I52" s="149"/>
      <c r="J52" s="149"/>
      <c r="K52" s="149">
        <v>1504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109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4" t="s">
        <v>110</v>
      </c>
      <c r="B54" s="145"/>
      <c r="C54" s="145"/>
      <c r="D54" s="145"/>
      <c r="E54" s="145"/>
      <c r="F54" s="145"/>
      <c r="G54" s="145"/>
      <c r="H54" s="146">
        <v>643</v>
      </c>
      <c r="I54" s="146"/>
      <c r="J54" s="146"/>
      <c r="K54" s="146">
        <v>6730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111</v>
      </c>
      <c r="B55" s="145"/>
      <c r="C55" s="145"/>
      <c r="D55" s="145"/>
      <c r="E55" s="145"/>
      <c r="F55" s="145"/>
      <c r="G55" s="145"/>
      <c r="H55" s="146">
        <v>14</v>
      </c>
      <c r="I55" s="146"/>
      <c r="J55" s="146"/>
      <c r="K55" s="146">
        <v>160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112</v>
      </c>
      <c r="B56" s="145"/>
      <c r="C56" s="145"/>
      <c r="D56" s="145"/>
      <c r="E56" s="145"/>
      <c r="F56" s="145"/>
      <c r="G56" s="145"/>
      <c r="H56" s="146">
        <v>70</v>
      </c>
      <c r="I56" s="146"/>
      <c r="J56" s="146"/>
      <c r="K56" s="146">
        <v>688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113</v>
      </c>
      <c r="B57" s="145"/>
      <c r="C57" s="145"/>
      <c r="D57" s="145"/>
      <c r="E57" s="145"/>
      <c r="F57" s="145"/>
      <c r="G57" s="145"/>
      <c r="H57" s="146">
        <v>727</v>
      </c>
      <c r="I57" s="146"/>
      <c r="J57" s="146"/>
      <c r="K57" s="146">
        <v>7578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114</v>
      </c>
      <c r="B58" s="145"/>
      <c r="C58" s="145"/>
      <c r="D58" s="145"/>
      <c r="E58" s="145"/>
      <c r="F58" s="145"/>
      <c r="G58" s="145"/>
      <c r="H58" s="146">
        <v>38.1</v>
      </c>
      <c r="I58" s="146"/>
      <c r="J58" s="146"/>
      <c r="K58" s="146">
        <v>250.21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115</v>
      </c>
      <c r="B59" s="148"/>
      <c r="C59" s="148"/>
      <c r="D59" s="148"/>
      <c r="E59" s="148"/>
      <c r="F59" s="148"/>
      <c r="G59" s="148"/>
      <c r="H59" s="149">
        <v>765.1</v>
      </c>
      <c r="I59" s="149"/>
      <c r="J59" s="149"/>
      <c r="K59" s="149">
        <v>7828.21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81</v>
      </c>
      <c r="I61" s="48"/>
      <c r="J61" s="48"/>
      <c r="K61" s="74">
        <f>IF(ISBLANK(Y31),"",ROUND(Z31/Y31,2)*100)</f>
        <v>81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51</v>
      </c>
      <c r="I62" s="48"/>
      <c r="J62" s="48"/>
      <c r="K62" s="45">
        <f>IF(ISBLANK(Y31),"",ROUND(AA31/Y31,2)*100)</f>
        <v>51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4:V44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765.1/1000</f>
        <v>0.7651</v>
      </c>
      <c r="H11" s="85"/>
      <c r="I11" s="55" t="s">
        <v>6</v>
      </c>
      <c r="J11" s="86">
        <f>7828.21/1000</f>
        <v>7.8282100000000003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2.2089999999999999E-2</v>
      </c>
      <c r="H14" s="85"/>
      <c r="I14" s="55" t="s">
        <v>8</v>
      </c>
      <c r="J14" s="86">
        <f>(P14+P15)/1000</f>
        <v>2.2089999999999999E-2</v>
      </c>
      <c r="K14" s="87"/>
      <c r="L14" s="58">
        <v>1945</v>
      </c>
      <c r="M14" s="35" t="s">
        <v>8</v>
      </c>
      <c r="N14" s="57"/>
      <c r="O14" s="26">
        <v>22.03</v>
      </c>
      <c r="P14" s="27">
        <v>22.03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245/1000</f>
        <v>0.245</v>
      </c>
      <c r="H15" s="117"/>
      <c r="I15" s="55" t="s">
        <v>6</v>
      </c>
      <c r="J15" s="86">
        <f>2942/1000</f>
        <v>2.9420000000000002</v>
      </c>
      <c r="K15" s="87"/>
      <c r="L15" s="59">
        <v>23306</v>
      </c>
      <c r="M15" s="35" t="s">
        <v>6</v>
      </c>
      <c r="N15" s="57"/>
      <c r="O15" s="26">
        <v>0.06</v>
      </c>
      <c r="P15" s="27">
        <v>0.06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118</v>
      </c>
      <c r="C26" s="134" t="s">
        <v>119</v>
      </c>
      <c r="D26" s="154" t="s">
        <v>120</v>
      </c>
      <c r="E26" s="155">
        <v>0.64</v>
      </c>
      <c r="F26" s="136" t="s">
        <v>121</v>
      </c>
      <c r="G26" s="136">
        <v>5.87</v>
      </c>
      <c r="H26" s="156"/>
      <c r="I26" s="156"/>
      <c r="J26" s="136" t="s">
        <v>122</v>
      </c>
      <c r="K26" s="136">
        <v>70.430000000000007</v>
      </c>
      <c r="L26" s="157"/>
      <c r="M26" s="156">
        <f>IF(ISNUMBER(K26/G26),IF(NOT(K26/G26=0),K26/G26, " "), " ")</f>
        <v>11.998296422487224</v>
      </c>
      <c r="N26" s="154"/>
    </row>
    <row r="27" spans="1:23" s="29" customFormat="1" ht="22.8" x14ac:dyDescent="0.25">
      <c r="A27" s="152">
        <v>2</v>
      </c>
      <c r="B27" s="153" t="s">
        <v>123</v>
      </c>
      <c r="C27" s="134" t="s">
        <v>124</v>
      </c>
      <c r="D27" s="154" t="s">
        <v>120</v>
      </c>
      <c r="E27" s="155">
        <v>1.3</v>
      </c>
      <c r="F27" s="136" t="s">
        <v>125</v>
      </c>
      <c r="G27" s="136">
        <v>13.43</v>
      </c>
      <c r="H27" s="156"/>
      <c r="I27" s="156"/>
      <c r="J27" s="136" t="s">
        <v>126</v>
      </c>
      <c r="K27" s="136">
        <v>161.27000000000001</v>
      </c>
      <c r="L27" s="157"/>
      <c r="M27" s="156">
        <f>IF(ISNUMBER(K27/G27),IF(NOT(K27/G27=0),K27/G27, " "), " ")</f>
        <v>12.008190618019361</v>
      </c>
      <c r="N27" s="154"/>
    </row>
    <row r="28" spans="1:23" s="29" customFormat="1" ht="22.8" x14ac:dyDescent="0.25">
      <c r="A28" s="152">
        <v>3</v>
      </c>
      <c r="B28" s="153" t="s">
        <v>127</v>
      </c>
      <c r="C28" s="134" t="s">
        <v>128</v>
      </c>
      <c r="D28" s="154" t="s">
        <v>120</v>
      </c>
      <c r="E28" s="155">
        <v>20.09</v>
      </c>
      <c r="F28" s="136" t="s">
        <v>129</v>
      </c>
      <c r="G28" s="136">
        <v>225.01</v>
      </c>
      <c r="H28" s="156"/>
      <c r="I28" s="156"/>
      <c r="J28" s="136" t="s">
        <v>130</v>
      </c>
      <c r="K28" s="136">
        <v>2700.3</v>
      </c>
      <c r="L28" s="157"/>
      <c r="M28" s="156">
        <f>IF(ISNUMBER(K28/G28),IF(NOT(K28/G28=0),K28/G28, " "), " ")</f>
        <v>12.000799964446026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131</v>
      </c>
      <c r="D29" s="154" t="s">
        <v>120</v>
      </c>
      <c r="E29" s="155">
        <v>0.06</v>
      </c>
      <c r="F29" s="136" t="s">
        <v>132</v>
      </c>
      <c r="G29" s="136"/>
      <c r="H29" s="156"/>
      <c r="I29" s="156"/>
      <c r="J29" s="136" t="s">
        <v>132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133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30401</v>
      </c>
      <c r="C31" s="134" t="s">
        <v>134</v>
      </c>
      <c r="D31" s="154" t="s">
        <v>135</v>
      </c>
      <c r="E31" s="155">
        <v>0.02</v>
      </c>
      <c r="F31" s="136" t="s">
        <v>136</v>
      </c>
      <c r="G31" s="136">
        <v>0.05</v>
      </c>
      <c r="H31" s="156"/>
      <c r="I31" s="156"/>
      <c r="J31" s="136" t="s">
        <v>137</v>
      </c>
      <c r="K31" s="136">
        <v>0.14000000000000001</v>
      </c>
      <c r="L31" s="157"/>
      <c r="M31" s="156">
        <f>IF(ISNUMBER(K31/G31),IF(NOT(K31/G31=0),K31/G31, " "), " ")</f>
        <v>2.8000000000000003</v>
      </c>
      <c r="N31" s="154" t="s">
        <v>138</v>
      </c>
    </row>
    <row r="32" spans="1:23" ht="22.8" x14ac:dyDescent="0.25">
      <c r="A32" s="152">
        <v>6</v>
      </c>
      <c r="B32" s="153">
        <v>30954</v>
      </c>
      <c r="C32" s="134" t="s">
        <v>139</v>
      </c>
      <c r="D32" s="154" t="s">
        <v>135</v>
      </c>
      <c r="E32" s="155">
        <v>0.06</v>
      </c>
      <c r="F32" s="136" t="s">
        <v>140</v>
      </c>
      <c r="G32" s="136">
        <v>2.02</v>
      </c>
      <c r="H32" s="156"/>
      <c r="I32" s="156"/>
      <c r="J32" s="136" t="s">
        <v>141</v>
      </c>
      <c r="K32" s="136">
        <v>9.7799999999999994</v>
      </c>
      <c r="L32" s="157"/>
      <c r="M32" s="156">
        <f>IF(ISNUMBER(K32/G32),IF(NOT(K32/G32=0),K32/G32, " "), " ")</f>
        <v>4.8415841584158414</v>
      </c>
      <c r="N32" s="154" t="s">
        <v>138</v>
      </c>
    </row>
    <row r="33" spans="1:14" ht="22.8" x14ac:dyDescent="0.25">
      <c r="A33" s="152">
        <v>7</v>
      </c>
      <c r="B33" s="153">
        <v>400001</v>
      </c>
      <c r="C33" s="134" t="s">
        <v>142</v>
      </c>
      <c r="D33" s="154" t="s">
        <v>135</v>
      </c>
      <c r="E33" s="155">
        <v>0.01</v>
      </c>
      <c r="F33" s="136" t="s">
        <v>143</v>
      </c>
      <c r="G33" s="136">
        <v>1.03</v>
      </c>
      <c r="H33" s="156"/>
      <c r="I33" s="156"/>
      <c r="J33" s="136" t="s">
        <v>144</v>
      </c>
      <c r="K33" s="136">
        <v>5.87</v>
      </c>
      <c r="L33" s="157"/>
      <c r="M33" s="156">
        <f>IF(ISNUMBER(K33/G33),IF(NOT(K33/G33=0),K33/G33, " "), " ")</f>
        <v>5.6990291262135919</v>
      </c>
      <c r="N33" s="154" t="s">
        <v>138</v>
      </c>
    </row>
    <row r="34" spans="1:14" ht="19.350000000000001" customHeight="1" x14ac:dyDescent="0.25">
      <c r="A34" s="128" t="s">
        <v>145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8</v>
      </c>
      <c r="B35" s="153" t="s">
        <v>146</v>
      </c>
      <c r="C35" s="134" t="s">
        <v>147</v>
      </c>
      <c r="D35" s="154" t="s">
        <v>148</v>
      </c>
      <c r="E35" s="155">
        <v>1.0800000000000001E-2</v>
      </c>
      <c r="F35" s="136" t="s">
        <v>149</v>
      </c>
      <c r="G35" s="136">
        <v>7.16</v>
      </c>
      <c r="H35" s="156">
        <v>2267</v>
      </c>
      <c r="I35" s="156">
        <v>24.48</v>
      </c>
      <c r="J35" s="136" t="s">
        <v>150</v>
      </c>
      <c r="K35" s="136">
        <v>29.34</v>
      </c>
      <c r="L35" s="157"/>
      <c r="M35" s="156">
        <f>IF(ISNUMBER(K35/G35),IF(NOT(K35/G35=0),K35/G35, " "), " ")</f>
        <v>4.0977653631284916</v>
      </c>
      <c r="N35" s="154" t="s">
        <v>151</v>
      </c>
    </row>
    <row r="36" spans="1:14" ht="34.200000000000003" x14ac:dyDescent="0.25">
      <c r="A36" s="152">
        <v>9</v>
      </c>
      <c r="B36" s="153" t="s">
        <v>152</v>
      </c>
      <c r="C36" s="134" t="s">
        <v>153</v>
      </c>
      <c r="D36" s="154" t="s">
        <v>148</v>
      </c>
      <c r="E36" s="155">
        <v>0.19359999999999999</v>
      </c>
      <c r="F36" s="136" t="s">
        <v>154</v>
      </c>
      <c r="G36" s="136">
        <v>124.29</v>
      </c>
      <c r="H36" s="156">
        <v>2241</v>
      </c>
      <c r="I36" s="156">
        <v>433.86</v>
      </c>
      <c r="J36" s="136" t="s">
        <v>155</v>
      </c>
      <c r="K36" s="136">
        <v>520.77</v>
      </c>
      <c r="L36" s="157"/>
      <c r="M36" s="156">
        <f>IF(ISNUMBER(K36/G36),IF(NOT(K36/G36=0),K36/G36, " "), " ")</f>
        <v>4.1899589669321742</v>
      </c>
      <c r="N36" s="154" t="s">
        <v>156</v>
      </c>
    </row>
    <row r="37" spans="1:14" ht="34.200000000000003" x14ac:dyDescent="0.25">
      <c r="A37" s="152">
        <v>10</v>
      </c>
      <c r="B37" s="153" t="s">
        <v>157</v>
      </c>
      <c r="C37" s="134" t="s">
        <v>158</v>
      </c>
      <c r="D37" s="154" t="s">
        <v>159</v>
      </c>
      <c r="E37" s="155">
        <v>1.8499999999999999E-2</v>
      </c>
      <c r="F37" s="136" t="s">
        <v>160</v>
      </c>
      <c r="G37" s="136">
        <v>25.51</v>
      </c>
      <c r="H37" s="156">
        <v>10275</v>
      </c>
      <c r="I37" s="156">
        <v>190.09</v>
      </c>
      <c r="J37" s="136" t="s">
        <v>161</v>
      </c>
      <c r="K37" s="136">
        <v>203.46</v>
      </c>
      <c r="L37" s="157"/>
      <c r="M37" s="156">
        <f>IF(ISNUMBER(K37/G37),IF(NOT(K37/G37=0),K37/G37, " "), " ")</f>
        <v>7.9756958055664446</v>
      </c>
      <c r="N37" s="154" t="s">
        <v>162</v>
      </c>
    </row>
    <row r="38" spans="1:14" ht="34.200000000000003" x14ac:dyDescent="0.25">
      <c r="A38" s="152">
        <v>11</v>
      </c>
      <c r="B38" s="153" t="s">
        <v>163</v>
      </c>
      <c r="C38" s="134" t="s">
        <v>164</v>
      </c>
      <c r="D38" s="154" t="s">
        <v>148</v>
      </c>
      <c r="E38" s="155">
        <v>3.0800000000000001E-2</v>
      </c>
      <c r="F38" s="136" t="s">
        <v>165</v>
      </c>
      <c r="G38" s="136">
        <v>0.1</v>
      </c>
      <c r="H38" s="156">
        <v>22.32</v>
      </c>
      <c r="I38" s="156">
        <v>0.69</v>
      </c>
      <c r="J38" s="136" t="s">
        <v>166</v>
      </c>
      <c r="K38" s="136">
        <v>0.7</v>
      </c>
      <c r="L38" s="157"/>
      <c r="M38" s="156">
        <f>IF(ISNUMBER(K38/G38),IF(NOT(K38/G38=0),K38/G38, " "), " ")</f>
        <v>6.9999999999999991</v>
      </c>
      <c r="N38" s="154" t="s">
        <v>167</v>
      </c>
    </row>
    <row r="39" spans="1:14" ht="19.350000000000001" customHeight="1" x14ac:dyDescent="0.25">
      <c r="A39" s="150" t="s">
        <v>168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4" ht="19.350000000000001" customHeight="1" x14ac:dyDescent="0.25">
      <c r="A40" s="128" t="s">
        <v>145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8">
        <v>12</v>
      </c>
      <c r="B41" s="159" t="s">
        <v>169</v>
      </c>
      <c r="C41" s="140" t="s">
        <v>170</v>
      </c>
      <c r="D41" s="160" t="s">
        <v>171</v>
      </c>
      <c r="E41" s="161">
        <v>0.5948</v>
      </c>
      <c r="F41" s="142" t="s">
        <v>132</v>
      </c>
      <c r="G41" s="142"/>
      <c r="H41" s="162"/>
      <c r="I41" s="162"/>
      <c r="J41" s="142" t="s">
        <v>132</v>
      </c>
      <c r="K41" s="142"/>
      <c r="L41" s="163"/>
      <c r="M41" s="162" t="str">
        <f>IF(ISNUMBER(K41/G41),IF(NOT(K41/G41=0),K41/G41, " "), " ")</f>
        <v xml:space="preserve"> </v>
      </c>
      <c r="N41" s="160"/>
    </row>
    <row r="42" spans="1:14" x14ac:dyDescent="0.25">
      <c r="A42" s="144" t="s">
        <v>98</v>
      </c>
      <c r="B42" s="145"/>
      <c r="C42" s="145"/>
      <c r="D42" s="145"/>
      <c r="E42" s="145"/>
      <c r="F42" s="145"/>
      <c r="G42" s="164">
        <v>404</v>
      </c>
      <c r="H42" s="165"/>
      <c r="I42" s="165"/>
      <c r="J42" s="165"/>
      <c r="K42" s="164">
        <v>3700</v>
      </c>
      <c r="L42" s="166"/>
      <c r="M42" s="164">
        <f ca="1">IF(ISNUMBER(INDIRECT("K" &amp; ROW())/INDIRECT("G" &amp; ROW())),INDIRECT("K" &amp; ROW())/INDIRECT("G" &amp; ROW()), " ")</f>
        <v>9.1584158415841586</v>
      </c>
      <c r="N42" s="146" t="s">
        <v>172</v>
      </c>
    </row>
    <row r="43" spans="1:14" x14ac:dyDescent="0.25">
      <c r="A43" s="144" t="s">
        <v>103</v>
      </c>
      <c r="B43" s="145"/>
      <c r="C43" s="145"/>
      <c r="D43" s="145"/>
      <c r="E43" s="145"/>
      <c r="F43" s="145"/>
      <c r="G43" s="164"/>
      <c r="H43" s="165"/>
      <c r="I43" s="165"/>
      <c r="J43" s="165"/>
      <c r="K43" s="164"/>
      <c r="L43" s="166"/>
      <c r="M43" s="164" t="str">
        <f ca="1">IF(ISNUMBER(INDIRECT("K" &amp; ROW())/INDIRECT("G" &amp; ROW())),INDIRECT("K" &amp; ROW())/INDIRECT("G" &amp; ROW()), " ")</f>
        <v xml:space="preserve"> </v>
      </c>
      <c r="N43" s="146" t="s">
        <v>172</v>
      </c>
    </row>
    <row r="44" spans="1:14" x14ac:dyDescent="0.25">
      <c r="A44" s="144" t="s">
        <v>104</v>
      </c>
      <c r="B44" s="145"/>
      <c r="C44" s="145"/>
      <c r="D44" s="145"/>
      <c r="E44" s="145"/>
      <c r="F44" s="145"/>
      <c r="G44" s="164">
        <v>245</v>
      </c>
      <c r="H44" s="165"/>
      <c r="I44" s="165"/>
      <c r="J44" s="165"/>
      <c r="K44" s="164">
        <v>2942</v>
      </c>
      <c r="L44" s="166"/>
      <c r="M44" s="164">
        <f ca="1">IF(ISNUMBER(INDIRECT("K" &amp; ROW())/INDIRECT("G" &amp; ROW())),INDIRECT("K" &amp; ROW())/INDIRECT("G" &amp; ROW()), " ")</f>
        <v>12.008163265306122</v>
      </c>
      <c r="N44" s="146" t="s">
        <v>172</v>
      </c>
    </row>
    <row r="45" spans="1:14" x14ac:dyDescent="0.25">
      <c r="A45" s="144" t="s">
        <v>105</v>
      </c>
      <c r="B45" s="145"/>
      <c r="C45" s="145"/>
      <c r="D45" s="145"/>
      <c r="E45" s="145"/>
      <c r="F45" s="145"/>
      <c r="G45" s="164">
        <v>157</v>
      </c>
      <c r="H45" s="165"/>
      <c r="I45" s="165"/>
      <c r="J45" s="165"/>
      <c r="K45" s="164">
        <v>753</v>
      </c>
      <c r="L45" s="166"/>
      <c r="M45" s="164">
        <f ca="1">IF(ISNUMBER(INDIRECT("K" &amp; ROW())/INDIRECT("G" &amp; ROW())),INDIRECT("K" &amp; ROW())/INDIRECT("G" &amp; ROW()), " ")</f>
        <v>4.7961783439490446</v>
      </c>
      <c r="N45" s="146" t="s">
        <v>172</v>
      </c>
    </row>
    <row r="46" spans="1:14" x14ac:dyDescent="0.25">
      <c r="A46" s="144" t="s">
        <v>106</v>
      </c>
      <c r="B46" s="145"/>
      <c r="C46" s="145"/>
      <c r="D46" s="145"/>
      <c r="E46" s="145"/>
      <c r="F46" s="145"/>
      <c r="G46" s="164">
        <v>3</v>
      </c>
      <c r="H46" s="165"/>
      <c r="I46" s="165"/>
      <c r="J46" s="165"/>
      <c r="K46" s="164">
        <v>15</v>
      </c>
      <c r="L46" s="166"/>
      <c r="M46" s="164">
        <f ca="1">IF(ISNUMBER(INDIRECT("K" &amp; ROW())/INDIRECT("G" &amp; ROW())),INDIRECT("K" &amp; ROW())/INDIRECT("G" &amp; ROW()), " ")</f>
        <v>5</v>
      </c>
      <c r="N46" s="146" t="s">
        <v>172</v>
      </c>
    </row>
    <row r="47" spans="1:14" x14ac:dyDescent="0.25">
      <c r="A47" s="147" t="s">
        <v>107</v>
      </c>
      <c r="B47" s="148"/>
      <c r="C47" s="148"/>
      <c r="D47" s="148"/>
      <c r="E47" s="148"/>
      <c r="F47" s="148"/>
      <c r="G47" s="167">
        <v>198</v>
      </c>
      <c r="H47" s="168"/>
      <c r="I47" s="168"/>
      <c r="J47" s="168"/>
      <c r="K47" s="167">
        <v>2374</v>
      </c>
      <c r="L47" s="169"/>
      <c r="M47" s="167">
        <f ca="1">IF(ISNUMBER(INDIRECT("K" &amp; ROW())/INDIRECT("G" &amp; ROW())),INDIRECT("K" &amp; ROW())/INDIRECT("G" &amp; ROW()), " ")</f>
        <v>11.98989898989899</v>
      </c>
      <c r="N47" s="149" t="s">
        <v>172</v>
      </c>
    </row>
    <row r="48" spans="1:14" x14ac:dyDescent="0.25">
      <c r="A48" s="147" t="s">
        <v>108</v>
      </c>
      <c r="B48" s="148"/>
      <c r="C48" s="148"/>
      <c r="D48" s="148"/>
      <c r="E48" s="148"/>
      <c r="F48" s="148"/>
      <c r="G48" s="167">
        <v>125</v>
      </c>
      <c r="H48" s="168"/>
      <c r="I48" s="168"/>
      <c r="J48" s="168"/>
      <c r="K48" s="167">
        <v>1504</v>
      </c>
      <c r="L48" s="169"/>
      <c r="M48" s="167">
        <f ca="1">IF(ISNUMBER(INDIRECT("K" &amp; ROW())/INDIRECT("G" &amp; ROW())),INDIRECT("K" &amp; ROW())/INDIRECT("G" &amp; ROW()), " ")</f>
        <v>12.032</v>
      </c>
      <c r="N48" s="149" t="s">
        <v>172</v>
      </c>
    </row>
    <row r="49" spans="1:14" x14ac:dyDescent="0.25">
      <c r="A49" s="147" t="s">
        <v>109</v>
      </c>
      <c r="B49" s="148"/>
      <c r="C49" s="148"/>
      <c r="D49" s="148"/>
      <c r="E49" s="148"/>
      <c r="F49" s="148"/>
      <c r="G49" s="167"/>
      <c r="H49" s="168"/>
      <c r="I49" s="168"/>
      <c r="J49" s="168"/>
      <c r="K49" s="167"/>
      <c r="L49" s="169"/>
      <c r="M49" s="167" t="str">
        <f ca="1">IF(ISNUMBER(INDIRECT("K" &amp; ROW())/INDIRECT("G" &amp; ROW())),INDIRECT("K" &amp; ROW())/INDIRECT("G" &amp; ROW()), " ")</f>
        <v xml:space="preserve"> </v>
      </c>
      <c r="N49" s="149" t="s">
        <v>172</v>
      </c>
    </row>
    <row r="50" spans="1:14" x14ac:dyDescent="0.25">
      <c r="A50" s="144" t="s">
        <v>110</v>
      </c>
      <c r="B50" s="145"/>
      <c r="C50" s="145"/>
      <c r="D50" s="145"/>
      <c r="E50" s="145"/>
      <c r="F50" s="145"/>
      <c r="G50" s="164">
        <v>643</v>
      </c>
      <c r="H50" s="165"/>
      <c r="I50" s="165"/>
      <c r="J50" s="165"/>
      <c r="K50" s="164">
        <v>6730</v>
      </c>
      <c r="L50" s="166"/>
      <c r="M50" s="164">
        <f ca="1">IF(ISNUMBER(INDIRECT("K" &amp; ROW())/INDIRECT("G" &amp; ROW())),INDIRECT("K" &amp; ROW())/INDIRECT("G" &amp; ROW()), " ")</f>
        <v>10.46656298600311</v>
      </c>
      <c r="N50" s="146" t="s">
        <v>172</v>
      </c>
    </row>
    <row r="51" spans="1:14" x14ac:dyDescent="0.25">
      <c r="A51" s="144" t="s">
        <v>111</v>
      </c>
      <c r="B51" s="145"/>
      <c r="C51" s="145"/>
      <c r="D51" s="145"/>
      <c r="E51" s="145"/>
      <c r="F51" s="145"/>
      <c r="G51" s="164">
        <v>14</v>
      </c>
      <c r="H51" s="165"/>
      <c r="I51" s="165"/>
      <c r="J51" s="165"/>
      <c r="K51" s="164">
        <v>160</v>
      </c>
      <c r="L51" s="166"/>
      <c r="M51" s="164">
        <f ca="1">IF(ISNUMBER(INDIRECT("K" &amp; ROW())/INDIRECT("G" &amp; ROW())),INDIRECT("K" &amp; ROW())/INDIRECT("G" &amp; ROW()), " ")</f>
        <v>11.428571428571429</v>
      </c>
      <c r="N51" s="146" t="s">
        <v>172</v>
      </c>
    </row>
    <row r="52" spans="1:14" ht="30" customHeight="1" x14ac:dyDescent="0.25">
      <c r="A52" s="144" t="s">
        <v>112</v>
      </c>
      <c r="B52" s="145"/>
      <c r="C52" s="145"/>
      <c r="D52" s="145"/>
      <c r="E52" s="145"/>
      <c r="F52" s="145"/>
      <c r="G52" s="164">
        <v>70</v>
      </c>
      <c r="H52" s="165"/>
      <c r="I52" s="165"/>
      <c r="J52" s="165"/>
      <c r="K52" s="164">
        <v>688</v>
      </c>
      <c r="L52" s="166"/>
      <c r="M52" s="164">
        <f ca="1">IF(ISNUMBER(INDIRECT("K" &amp; ROW())/INDIRECT("G" &amp; ROW())),INDIRECT("K" &amp; ROW())/INDIRECT("G" &amp; ROW()), " ")</f>
        <v>9.8285714285714292</v>
      </c>
      <c r="N52" s="146" t="s">
        <v>172</v>
      </c>
    </row>
    <row r="53" spans="1:14" x14ac:dyDescent="0.25">
      <c r="A53" s="144" t="s">
        <v>113</v>
      </c>
      <c r="B53" s="145"/>
      <c r="C53" s="145"/>
      <c r="D53" s="145"/>
      <c r="E53" s="145"/>
      <c r="F53" s="145"/>
      <c r="G53" s="164">
        <v>727</v>
      </c>
      <c r="H53" s="165"/>
      <c r="I53" s="165"/>
      <c r="J53" s="165"/>
      <c r="K53" s="164">
        <v>7578</v>
      </c>
      <c r="L53" s="166"/>
      <c r="M53" s="164">
        <f ca="1">IF(ISNUMBER(INDIRECT("K" &amp; ROW())/INDIRECT("G" &amp; ROW())),INDIRECT("K" &amp; ROW())/INDIRECT("G" &amp; ROW()), " ")</f>
        <v>10.423658872077029</v>
      </c>
      <c r="N53" s="146" t="s">
        <v>172</v>
      </c>
    </row>
    <row r="54" spans="1:14" ht="30" customHeight="1" x14ac:dyDescent="0.25">
      <c r="A54" s="144" t="s">
        <v>114</v>
      </c>
      <c r="B54" s="145"/>
      <c r="C54" s="145"/>
      <c r="D54" s="145"/>
      <c r="E54" s="145"/>
      <c r="F54" s="145"/>
      <c r="G54" s="164">
        <v>38.1</v>
      </c>
      <c r="H54" s="165"/>
      <c r="I54" s="165"/>
      <c r="J54" s="165"/>
      <c r="K54" s="164">
        <v>250.21</v>
      </c>
      <c r="L54" s="166"/>
      <c r="M54" s="164">
        <f ca="1">IF(ISNUMBER(INDIRECT("K" &amp; ROW())/INDIRECT("G" &amp; ROW())),INDIRECT("K" &amp; ROW())/INDIRECT("G" &amp; ROW()), " ")</f>
        <v>6.5671916010498688</v>
      </c>
      <c r="N54" s="146" t="s">
        <v>172</v>
      </c>
    </row>
    <row r="55" spans="1:14" x14ac:dyDescent="0.25">
      <c r="A55" s="147" t="s">
        <v>115</v>
      </c>
      <c r="B55" s="148"/>
      <c r="C55" s="148"/>
      <c r="D55" s="148"/>
      <c r="E55" s="148"/>
      <c r="F55" s="148"/>
      <c r="G55" s="167">
        <v>765.1</v>
      </c>
      <c r="H55" s="168"/>
      <c r="I55" s="168"/>
      <c r="J55" s="168"/>
      <c r="K55" s="167">
        <v>7828.21</v>
      </c>
      <c r="L55" s="169"/>
      <c r="M55" s="167">
        <f ca="1">IF(ISNUMBER(INDIRECT("K" &amp; ROW())/INDIRECT("G" &amp; ROW())),INDIRECT("K" &amp; ROW())/INDIRECT("G" &amp; ROW()), " ")</f>
        <v>10.231616782119984</v>
      </c>
      <c r="N55" s="149" t="s">
        <v>172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72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7">
    <mergeCell ref="A54:F54"/>
    <mergeCell ref="A55:F55"/>
    <mergeCell ref="A48:F48"/>
    <mergeCell ref="A49:F49"/>
    <mergeCell ref="A50:F50"/>
    <mergeCell ref="A51:F51"/>
    <mergeCell ref="A52:F52"/>
    <mergeCell ref="A53:F53"/>
    <mergeCell ref="A42:F42"/>
    <mergeCell ref="A43:F43"/>
    <mergeCell ref="A44:F44"/>
    <mergeCell ref="A45:F45"/>
    <mergeCell ref="A46:F46"/>
    <mergeCell ref="A47:F47"/>
    <mergeCell ref="A24:N24"/>
    <mergeCell ref="A25:N25"/>
    <mergeCell ref="A30:N30"/>
    <mergeCell ref="A34:N34"/>
    <mergeCell ref="A39:N39"/>
    <mergeCell ref="A40:N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