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39" i="16"/>
  <c r="M43" i="16"/>
  <c r="M35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<sst xmlns="http://schemas.openxmlformats.org/spreadsheetml/2006/main" count="230" uniqueCount="152">
  <si>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</si>
  <si>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</si>
  <si>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</si>
  <si>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</si>
  <si>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</si>
  <si>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</si>
  <si>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</si>
  <si>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</si>
  <si>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</si>
  <si>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</si>
  <si>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</si>
  <si>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</si>
  <si>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</si>
  <si>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</si>
  <si>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</si>
  <si>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</si>
  <si>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</si>
  <si>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</si>
  <si>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</si>
  <si>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</si>
  <si>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</si>
  <si>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</si>
  <si>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</si>
  <si>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</si>
  <si>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</si>
  <si>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</si>
  <si>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</si>
  <si>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</si>
  <si>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</si>
  <si>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</si>
  <si>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</si>
  <si>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</si>
  <si>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</si>
  <si>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</si>
  <si>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</si>
  <si>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</si>
  <si>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</si>
  <si>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</si>
  <si>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</si>
  <si>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</si>
  <si>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</si>
  <si>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</si>
  <si>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</si>
  <si>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</si>
  <si>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</si>
  <si>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</si>
  <si>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</si>
  <si>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</si>
  <si>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</si>
  <si>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</si>
  <si>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</si>
  <si>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</si>
  <si>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</si>
  <si>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</si>
  <si>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</si>
  <si>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</si>
  <si>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</si>
  <si>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</si>
  <si>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</si>
  <si>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</si>
  <si>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</si>
  <si>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</si>
  <si>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</si>
  <si>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</si>
  <si>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</si>
  <si>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</si>
  <si>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</si>
  <si>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</si>
  <si>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Больничная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</si>
  <si>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</si>
  <si>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</si>
  <si>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</si>
  <si>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</si>
  <si>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</si>
  <si>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</si>
  <si>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</si>
  <si>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</si>
  <si>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Ремонт групповых щитков на лестничной клетке без ремонта автоматов
100 шт.
НР 85% от ФОТ
СП 65% от ФОТ</t>
  </si>
  <si>
    <t>0,4
85
65</t>
  </si>
  <si>
    <t>587,08
499,02
381,6</t>
  </si>
  <si>
    <t>7045,98
5989,08
4579,89</t>
  </si>
  <si>
    <t>ТЕРр67-11-1
Смена патронов
100 шт.
НР 85% от ФОТ
СП 65% от ФОТ</t>
  </si>
  <si>
    <t>390,46
_____
426</t>
  </si>
  <si>
    <t>326,58
132,75
101,52</t>
  </si>
  <si>
    <t>156,18
_____
170,4</t>
  </si>
  <si>
    <t>2425,46
1593,46
1218,53</t>
  </si>
  <si>
    <t>1874,66
_____
550,8</t>
  </si>
  <si>
    <t>ТЕРр67-5-1
Смена ламп: накаливания
100 шт.
НР 85% от ФОТ
СП 65% от ФОТ</t>
  </si>
  <si>
    <t>76,54
_____
295</t>
  </si>
  <si>
    <t>148,62
26,03
19,9</t>
  </si>
  <si>
    <t>30,62
_____
118</t>
  </si>
  <si>
    <t>622,48
312,49
238,97</t>
  </si>
  <si>
    <t>367,64
_____
254,84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</si>
  <si>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</si>
  <si>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</si>
  <si>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</si>
  <si>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</si>
  <si>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</si>
  <si>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225,91
112,77
86,24</t>
  </si>
  <si>
    <t>132,67
_____
93,24</t>
  </si>
  <si>
    <t>Итого прямые затраты по акту</t>
  </si>
  <si>
    <t>920,31
_____
313,48</t>
  </si>
  <si>
    <t>11045,55
_____
898,88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</si>
  <si>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</si>
  <si>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</si>
  <si>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</si>
  <si>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</si>
  <si>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</si>
  <si>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</si>
  <si>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</si>
  <si>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</si>
  <si>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</si>
  <si>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</si>
  <si>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</si>
  <si>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</si>
  <si>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</si>
  <si>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</si>
  <si>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</si>
  <si>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</si>
  <si>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</si>
  <si>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</si>
  <si>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</si>
  <si>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</si>
  <si>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</si>
  <si>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</si>
  <si>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</si>
  <si>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</si>
  <si>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</si>
  <si>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</si>
  <si>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</si>
  <si>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</si>
  <si>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</si>
  <si>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</si>
  <si>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</si>
  <si>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</si>
  <si>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</si>
  <si>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</si>
  <si>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</si>
  <si>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</si>
  <si>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</si>
  <si>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</si>
  <si>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</si>
  <si>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</si>
  <si>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</si>
  <si>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</si>
  <si>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</si>
  <si>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</si>
  <si>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</si>
  <si>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</si>
  <si>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</si>
  <si>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Больничная 3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</si>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</sst>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6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79.05</v>
      </c>
      <c r="X14" s="27">
        <v>79.05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2614.25/1000</f>
        <v>2.6142500000000002</v>
      </c>
      <c r="I27" s="85"/>
      <c r="J27" s="35" t="s">
        <v>6</v>
      </c>
      <c r="K27" s="86">
        <f>28512.76/1000</f>
        <v>28.51276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2614.25/1000</f>
        <v>2.6142500000000002</v>
      </c>
      <c r="I29" s="85"/>
      <c r="J29" s="35" t="s">
        <v>6</v>
      </c>
      <c r="K29" s="86">
        <f>28512.76/1000</f>
        <v>28.51276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7.9049999999999995E-2</v>
      </c>
      <c r="I30" s="85"/>
      <c r="J30" s="35" t="s">
        <v>8</v>
      </c>
      <c r="K30" s="86">
        <f>(X14+X15)/1000</f>
        <v>7.9049999999999995E-2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920.31</v>
      </c>
      <c r="Z30" s="71">
        <v>782.26</v>
      </c>
      <c r="AA30" s="71">
        <v>598.20000000000005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920.31/1000</f>
        <v>0.92030999999999996</v>
      </c>
      <c r="I31" s="85"/>
      <c r="J31" s="35" t="s">
        <v>6</v>
      </c>
      <c r="K31" s="86">
        <f>11045.55/1000</f>
        <v>11.045549999999999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11045.55</v>
      </c>
      <c r="Z31" s="72">
        <v>9388.7199999999993</v>
      </c>
      <c r="AA31" s="72">
        <v>7179.61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1624.6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587.08000000000004</v>
      </c>
      <c r="J42" s="134"/>
      <c r="K42" s="134" t="s">
        <v>80</v>
      </c>
      <c r="L42" s="135">
        <v>7045.98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93</v>
      </c>
      <c r="D45" s="139" t="s">
        <v>94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76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1233.79</v>
      </c>
      <c r="I46" s="144" t="s">
        <v>101</v>
      </c>
      <c r="J46" s="144"/>
      <c r="K46" s="144">
        <v>11944.43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920.31</v>
      </c>
      <c r="I48" s="144"/>
      <c r="J48" s="144"/>
      <c r="K48" s="144">
        <v>11045.55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313.48</v>
      </c>
      <c r="I49" s="144"/>
      <c r="J49" s="144"/>
      <c r="K49" s="144">
        <v>898.88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782.26</v>
      </c>
      <c r="I50" s="147"/>
      <c r="J50" s="147"/>
      <c r="K50" s="147">
        <v>9388.7199999999993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598.20000000000005</v>
      </c>
      <c r="I51" s="147"/>
      <c r="J51" s="147"/>
      <c r="K51" s="147">
        <v>7179.61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2614.25</v>
      </c>
      <c r="I53" s="144"/>
      <c r="J53" s="144"/>
      <c r="K53" s="144">
        <v>28512.76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2614.25</v>
      </c>
      <c r="I54" s="144"/>
      <c r="J54" s="144"/>
      <c r="K54" s="144">
        <v>28512.76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2614.25</v>
      </c>
      <c r="I55" s="147"/>
      <c r="J55" s="147"/>
      <c r="K55" s="147">
        <v>28512.76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2614.25/1000</f>
        <v>2.6142500000000002</v>
      </c>
      <c r="H11" s="85"/>
      <c r="I11" s="55" t="s">
        <v>6</v>
      </c>
      <c r="J11" s="86">
        <f>28512.76/1000</f>
        <v>28.51276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2614.25/1000</f>
        <v>2.6142500000000002</v>
      </c>
      <c r="H13" s="122"/>
      <c r="I13" s="55" t="s">
        <v>6</v>
      </c>
      <c r="J13" s="86">
        <f>28512.76/1000</f>
        <v>28.51276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7.9049999999999995E-2</v>
      </c>
      <c r="H14" s="85"/>
      <c r="I14" s="55" t="s">
        <v>8</v>
      </c>
      <c r="J14" s="86">
        <f>(P14+P15)/1000</f>
        <v>7.9049999999999995E-2</v>
      </c>
      <c r="K14" s="87"/>
      <c r="L14" s="58">
        <v>920.31</v>
      </c>
      <c r="M14" s="35" t="s">
        <v>8</v>
      </c>
      <c r="N14" s="57"/>
      <c r="O14" s="26">
        <v>79.05</v>
      </c>
      <c r="P14" s="27">
        <v>79.05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920.31/1000</f>
        <v>0.92030999999999996</v>
      </c>
      <c r="H15" s="117"/>
      <c r="I15" s="55" t="s">
        <v>6</v>
      </c>
      <c r="J15" s="86">
        <f>11045.55/1000</f>
        <v>11.045549999999999</v>
      </c>
      <c r="K15" s="87"/>
      <c r="L15" s="59">
        <v>11045.55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15.84</v>
      </c>
      <c r="F26" s="134" t="s">
        <v>117</v>
      </c>
      <c r="G26" s="134">
        <v>156.18</v>
      </c>
      <c r="H26" s="154"/>
      <c r="I26" s="154"/>
      <c r="J26" s="134" t="s">
        <v>118</v>
      </c>
      <c r="K26" s="134">
        <v>1874.66</v>
      </c>
      <c r="L26" s="155"/>
      <c r="M26" s="154">
        <f>IF(ISNUMBER(K26/G26),IF(NOT(K26/G26=0),K26/G26, " "), " ")</f>
        <v>12.003201434242541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2.84</v>
      </c>
      <c r="F27" s="134" t="s">
        <v>121</v>
      </c>
      <c r="G27" s="134">
        <v>30.62</v>
      </c>
      <c r="H27" s="154"/>
      <c r="I27" s="154"/>
      <c r="J27" s="134" t="s">
        <v>122</v>
      </c>
      <c r="K27" s="134">
        <v>367.64</v>
      </c>
      <c r="L27" s="155"/>
      <c r="M27" s="154">
        <f>IF(ISNUMBER(K27/G27),IF(NOT(K27/G27=0),K27/G27, " "), " ")</f>
        <v>12.00653167864141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0.96</v>
      </c>
      <c r="F28" s="134" t="s">
        <v>125</v>
      </c>
      <c r="G28" s="134">
        <v>11.01</v>
      </c>
      <c r="H28" s="154"/>
      <c r="I28" s="154"/>
      <c r="J28" s="134" t="s">
        <v>126</v>
      </c>
      <c r="K28" s="134">
        <v>132.12</v>
      </c>
      <c r="L28" s="155"/>
      <c r="M28" s="154">
        <f>IF(ISNUMBER(K28/G28),IF(NOT(K28/G28=0),K28/G28, " "), " ")</f>
        <v>12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59.41</v>
      </c>
      <c r="F29" s="134" t="s">
        <v>129</v>
      </c>
      <c r="G29" s="134">
        <v>722.42</v>
      </c>
      <c r="H29" s="154"/>
      <c r="I29" s="154"/>
      <c r="J29" s="134" t="s">
        <v>130</v>
      </c>
      <c r="K29" s="134">
        <v>8670.2900000000009</v>
      </c>
      <c r="L29" s="155"/>
      <c r="M29" s="154">
        <f>IF(ISNUMBER(K29/G29),IF(NOT(K29/G29=0),K29/G29, " "), " ")</f>
        <v>12.001730295396031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4</v>
      </c>
      <c r="F31" s="134" t="s">
        <v>135</v>
      </c>
      <c r="G31" s="134">
        <v>118</v>
      </c>
      <c r="H31" s="154">
        <v>61.93</v>
      </c>
      <c r="I31" s="154">
        <v>247.72</v>
      </c>
      <c r="J31" s="134" t="s">
        <v>136</v>
      </c>
      <c r="K31" s="134">
        <v>254.84</v>
      </c>
      <c r="L31" s="155"/>
      <c r="M31" s="154">
        <f>IF(ISNUMBER(K31/G31),IF(NOT(K31/G31=0),K31/G31, " "), " ")</f>
        <v>2.1596610169491526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4</v>
      </c>
      <c r="F32" s="134" t="s">
        <v>141</v>
      </c>
      <c r="G32" s="134">
        <v>25.08</v>
      </c>
      <c r="H32" s="154">
        <v>22.83</v>
      </c>
      <c r="I32" s="154">
        <v>91.32</v>
      </c>
      <c r="J32" s="134" t="s">
        <v>142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40</v>
      </c>
      <c r="F33" s="140" t="s">
        <v>146</v>
      </c>
      <c r="G33" s="140">
        <v>170.4</v>
      </c>
      <c r="H33" s="160">
        <v>13.42</v>
      </c>
      <c r="I33" s="160">
        <v>536.79999999999995</v>
      </c>
      <c r="J33" s="140" t="s">
        <v>147</v>
      </c>
      <c r="K33" s="140">
        <v>550.79999999999995</v>
      </c>
      <c r="L33" s="161"/>
      <c r="M33" s="160">
        <f>IF(ISNUMBER(K33/G33),IF(NOT(K33/G33=0),K33/G33, " "), " ")</f>
        <v>3.2323943661971826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1233.79</v>
      </c>
      <c r="H34" s="163"/>
      <c r="I34" s="163"/>
      <c r="J34" s="163"/>
      <c r="K34" s="162">
        <v>11944.43</v>
      </c>
      <c r="L34" s="164"/>
      <c r="M34" s="162">
        <f ca="1">IF(ISNUMBER(INDIRECT("K" &amp; ROW())/INDIRECT("G" &amp; ROW())),INDIRECT("K" &amp; ROW())/INDIRECT("G" &amp; ROW()), " ")</f>
        <v>9.6810883537717114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920.31</v>
      </c>
      <c r="H36" s="163"/>
      <c r="I36" s="163"/>
      <c r="J36" s="163"/>
      <c r="K36" s="162">
        <v>11045.55</v>
      </c>
      <c r="L36" s="164"/>
      <c r="M36" s="162">
        <f ca="1">IF(ISNUMBER(INDIRECT("K" &amp; ROW())/INDIRECT("G" &amp; ROW())),INDIRECT("K" &amp; ROW())/INDIRECT("G" &amp; ROW()), " ")</f>
        <v>12.001988460410079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313.48</v>
      </c>
      <c r="H37" s="163"/>
      <c r="I37" s="163"/>
      <c r="J37" s="163"/>
      <c r="K37" s="162">
        <v>898.88</v>
      </c>
      <c r="L37" s="164"/>
      <c r="M37" s="162">
        <f ca="1">IF(ISNUMBER(INDIRECT("K" &amp; ROW())/INDIRECT("G" &amp; ROW())),INDIRECT("K" &amp; ROW())/INDIRECT("G" &amp; ROW()), " ")</f>
        <v>2.8674237590914888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782.26</v>
      </c>
      <c r="H38" s="166"/>
      <c r="I38" s="166"/>
      <c r="J38" s="166"/>
      <c r="K38" s="165">
        <v>9388.7199999999993</v>
      </c>
      <c r="L38" s="167"/>
      <c r="M38" s="165">
        <f ca="1">IF(ISNUMBER(INDIRECT("K" &amp; ROW())/INDIRECT("G" &amp; ROW())),INDIRECT("K" &amp; ROW())/INDIRECT("G" &amp; ROW()), " ")</f>
        <v>12.002045355764068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598.20000000000005</v>
      </c>
      <c r="H39" s="166"/>
      <c r="I39" s="166"/>
      <c r="J39" s="166"/>
      <c r="K39" s="165">
        <v>7179.61</v>
      </c>
      <c r="L39" s="167"/>
      <c r="M39" s="165">
        <f ca="1">IF(ISNUMBER(INDIRECT("K" &amp; ROW())/INDIRECT("G" &amp; ROW())),INDIRECT("K" &amp; ROW())/INDIRECT("G" &amp; ROW()), " ")</f>
        <v>12.002022734871279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2614.25</v>
      </c>
      <c r="H41" s="163"/>
      <c r="I41" s="163"/>
      <c r="J41" s="163"/>
      <c r="K41" s="162">
        <v>28512.76</v>
      </c>
      <c r="L41" s="164"/>
      <c r="M41" s="162">
        <f ca="1">IF(ISNUMBER(INDIRECT("K" &amp; ROW())/INDIRECT("G" &amp; ROW())),INDIRECT("K" &amp; ROW())/INDIRECT("G" &amp; ROW()), " ")</f>
        <v>10.906669216792579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2614.25</v>
      </c>
      <c r="H42" s="163"/>
      <c r="I42" s="163"/>
      <c r="J42" s="163"/>
      <c r="K42" s="162">
        <v>28512.76</v>
      </c>
      <c r="L42" s="164"/>
      <c r="M42" s="162">
        <f ca="1">IF(ISNUMBER(INDIRECT("K" &amp; ROW())/INDIRECT("G" &amp; ROW())),INDIRECT("K" &amp; ROW())/INDIRECT("G" &amp; ROW()), " ")</f>
        <v>10.906669216792579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2614.25</v>
      </c>
      <c r="H43" s="166"/>
      <c r="I43" s="166"/>
      <c r="J43" s="166"/>
      <c r="K43" s="165">
        <v>28512.76</v>
      </c>
      <c r="L43" s="167"/>
      <c r="M43" s="165">
        <f ca="1">IF(ISNUMBER(INDIRECT("K" &amp; ROW())/INDIRECT("G" &amp; ROW())),INDIRECT("K" &amp; ROW())/INDIRECT("G" &amp; ROW()), " ")</f>
        <v>10.906669216792579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