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60"/>
  <c r="K59"/>
  <c r="H60"/>
  <c r="H59"/>
  <c r="J14" i="16"/>
  <c r="G14"/>
  <c r="K30" i="8"/>
  <c r="H30"/>
  <c r="A18" i="16"/>
  <c r="B34" i="8"/>
  <c r="M34" i="16"/>
  <c r="M42"/>
  <c r="M39"/>
  <c r="M36"/>
  <c r="M37"/>
  <c r="M38"/>
  <c r="M35"/>
  <c r="M43"/>
  <c r="M40"/>
  <c r="M41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<sst xmlns="http://schemas.openxmlformats.org/spreadsheetml/2006/main" count="240" uniqueCount="156">
  <si>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</si>
  <si>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</si>
  <si>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</si>
  <si>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</si>
  <si>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</si>
  <si>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</si>
  <si>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</si>
  <si>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</si>
  <si>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</si>
  <si>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</si>
  <si>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</si>
  <si>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</si>
  <si>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</si>
  <si>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</si>
  <si>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</si>
  <si>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</si>
  <si>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</si>
  <si>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</si>
  <si>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</si>
  <si>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</si>
  <si>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</si>
  <si>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</si>
  <si>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</si>
  <si>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</si>
  <si>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</si>
  <si>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</si>
  <si>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</si>
  <si>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</si>
  <si>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</si>
  <si>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</si>
  <si>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</si>
  <si>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</si>
  <si>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</si>
  <si>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</si>
  <si>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</si>
  <si>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</si>
  <si>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</si>
  <si>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</si>
  <si>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</si>
  <si>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</si>
  <si>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</si>
  <si>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</si>
  <si>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</si>
  <si>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</si>
  <si>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</si>
  <si>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</si>
  <si>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</si>
  <si>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</si>
  <si>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</si>
  <si>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</si>
  <si>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</si>
  <si>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</si>
  <si>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</si>
  <si>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</si>
  <si>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</si>
  <si>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</si>
  <si>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</si>
  <si>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</si>
  <si>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</si>
  <si>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</si>
  <si>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</si>
  <si>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</si>
  <si>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</si>
  <si>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</si>
  <si>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</si>
  <si>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</si>
  <si>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</si>
  <si>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</si>
  <si>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3а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</si>
  <si>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</si>
  <si>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</si>
  <si>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</si>
  <si>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</si>
  <si>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</si>
  <si>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</si>
  <si>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</si>
  <si>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</si>
  <si>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</si>
  <si>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0,08
85
65</t>
  </si>
  <si>
    <t>117,42
99,81
76,32</t>
  </si>
  <si>
    <t>1294
1099,9
841,1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</si>
  <si>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</si>
  <si>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</si>
  <si>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</si>
  <si>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</si>
  <si>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</si>
  <si>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</si>
  <si>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</si>
  <si>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0,07
85
65</t>
  </si>
  <si>
    <t>27,33
23,23
17,76</t>
  </si>
  <si>
    <t>301,26
256,07
195,82</t>
  </si>
  <si>
    <t>ТЕРр67-5-1
Смена ламп: накаливания
100 шт.
НР 85% от ФОТ
СП 65% от ФОТ</t>
  </si>
  <si>
    <t>76,54
_____
295</t>
  </si>
  <si>
    <t>29,72
5,2
3,98</t>
  </si>
  <si>
    <t>6,12
_____
23,6</t>
  </si>
  <si>
    <t>115,63
57,38
43,88</t>
  </si>
  <si>
    <t>67,51
_____
48,12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</si>
  <si>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</si>
  <si>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</si>
  <si>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</si>
  <si>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</si>
  <si>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</si>
  <si>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</si>
  <si>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</si>
  <si>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19,35
16,45
12,58</t>
  </si>
  <si>
    <t>213,19
181,21
138,57</t>
  </si>
  <si>
    <t>Итого прямые затраты по акту</t>
  </si>
  <si>
    <t>244,56
_____
34,13</t>
  </si>
  <si>
    <t>2695,36
_____
85,13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</si>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</sst>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8"/>
  <sheetViews>
    <sheetView showGridLines="0" tabSelected="1" topLeftCell="C16" workbookViewId="0">
      <selection activeCell="C26" sqref="C26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20.9</v>
      </c>
      <c r="X14" s="27">
        <v>20.9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68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645.53/1000</f>
        <v>0.64552999999999994</v>
      </c>
      <c r="I27" s="137"/>
      <c r="J27" s="35" t="s">
        <v>6</v>
      </c>
      <c r="K27" s="138">
        <f>6823.53/1000</f>
        <v>6.8235299999999999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645.53/1000</f>
        <v>0.64552999999999994</v>
      </c>
      <c r="I29" s="137"/>
      <c r="J29" s="35" t="s">
        <v>6</v>
      </c>
      <c r="K29" s="138">
        <f>6823.53/1000</f>
        <v>6.8235299999999999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2.0899999999999998E-2</v>
      </c>
      <c r="I30" s="137"/>
      <c r="J30" s="35" t="s">
        <v>8</v>
      </c>
      <c r="K30" s="138">
        <f>(X14+X15)/1000</f>
        <v>2.0899999999999998E-2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244.56</v>
      </c>
      <c r="Z30" s="71">
        <v>207.88</v>
      </c>
      <c r="AA30" s="71">
        <v>158.96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244.56/1000</f>
        <v>0.24456</v>
      </c>
      <c r="I31" s="137"/>
      <c r="J31" s="35" t="s">
        <v>6</v>
      </c>
      <c r="K31" s="138">
        <f>2695.36/1000</f>
        <v>2.69536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2695.36</v>
      </c>
      <c r="Z31" s="72">
        <v>2291.06</v>
      </c>
      <c r="AA31" s="72">
        <v>1751.98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117.42</v>
      </c>
      <c r="J42" s="84"/>
      <c r="K42" s="84" t="s">
        <v>80</v>
      </c>
      <c r="L42" s="85">
        <v>1294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72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27.33</v>
      </c>
      <c r="J44" s="84"/>
      <c r="K44" s="84" t="s">
        <v>90</v>
      </c>
      <c r="L44" s="85">
        <v>301.26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60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72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19.350000000000001</v>
      </c>
      <c r="J47" s="90"/>
      <c r="K47" s="90" t="s">
        <v>105</v>
      </c>
      <c r="L47" s="91">
        <v>213.19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6">
      <c r="A48" s="115" t="s">
        <v>106</v>
      </c>
      <c r="B48" s="116"/>
      <c r="C48" s="116"/>
      <c r="D48" s="116"/>
      <c r="E48" s="116"/>
      <c r="F48" s="116"/>
      <c r="G48" s="116"/>
      <c r="H48" s="92">
        <v>278.69</v>
      </c>
      <c r="I48" s="92" t="s">
        <v>107</v>
      </c>
      <c r="J48" s="92"/>
      <c r="K48" s="92">
        <v>2780.49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5" t="s">
        <v>110</v>
      </c>
      <c r="B50" s="116"/>
      <c r="C50" s="116"/>
      <c r="D50" s="116"/>
      <c r="E50" s="116"/>
      <c r="F50" s="116"/>
      <c r="G50" s="116"/>
      <c r="H50" s="92">
        <v>244.56</v>
      </c>
      <c r="I50" s="92"/>
      <c r="J50" s="92"/>
      <c r="K50" s="92">
        <v>2695.36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5" t="s">
        <v>111</v>
      </c>
      <c r="B51" s="116"/>
      <c r="C51" s="116"/>
      <c r="D51" s="116"/>
      <c r="E51" s="116"/>
      <c r="F51" s="116"/>
      <c r="G51" s="116"/>
      <c r="H51" s="92">
        <v>34.130000000000003</v>
      </c>
      <c r="I51" s="92"/>
      <c r="J51" s="92"/>
      <c r="K51" s="92">
        <v>85.13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112</v>
      </c>
      <c r="B52" s="114"/>
      <c r="C52" s="114"/>
      <c r="D52" s="114"/>
      <c r="E52" s="114"/>
      <c r="F52" s="114"/>
      <c r="G52" s="114"/>
      <c r="H52" s="93">
        <v>207.88</v>
      </c>
      <c r="I52" s="93"/>
      <c r="J52" s="93"/>
      <c r="K52" s="93">
        <v>2291.06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3" t="s">
        <v>113</v>
      </c>
      <c r="B53" s="114"/>
      <c r="C53" s="114"/>
      <c r="D53" s="114"/>
      <c r="E53" s="114"/>
      <c r="F53" s="114"/>
      <c r="G53" s="114"/>
      <c r="H53" s="93">
        <v>158.96</v>
      </c>
      <c r="I53" s="93"/>
      <c r="J53" s="93"/>
      <c r="K53" s="93">
        <v>1751.98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5" t="s">
        <v>115</v>
      </c>
      <c r="B55" s="116"/>
      <c r="C55" s="116"/>
      <c r="D55" s="116"/>
      <c r="E55" s="116"/>
      <c r="F55" s="116"/>
      <c r="G55" s="116"/>
      <c r="H55" s="92">
        <v>645.53</v>
      </c>
      <c r="I55" s="92"/>
      <c r="J55" s="92"/>
      <c r="K55" s="92">
        <v>6823.53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115" t="s">
        <v>116</v>
      </c>
      <c r="B56" s="116"/>
      <c r="C56" s="116"/>
      <c r="D56" s="116"/>
      <c r="E56" s="116"/>
      <c r="F56" s="116"/>
      <c r="G56" s="116"/>
      <c r="H56" s="92">
        <v>645.53</v>
      </c>
      <c r="I56" s="92"/>
      <c r="J56" s="92"/>
      <c r="K56" s="92">
        <v>6823.53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>
      <c r="A57" s="113" t="s">
        <v>117</v>
      </c>
      <c r="B57" s="114"/>
      <c r="C57" s="114"/>
      <c r="D57" s="114"/>
      <c r="E57" s="114"/>
      <c r="F57" s="114"/>
      <c r="G57" s="114"/>
      <c r="H57" s="93">
        <v>645.53</v>
      </c>
      <c r="I57" s="93"/>
      <c r="J57" s="93"/>
      <c r="K57" s="93">
        <v>6823.53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>
      <c r="C67" s="49"/>
      <c r="D67" s="49"/>
      <c r="E67" s="49"/>
      <c r="F67" s="49"/>
      <c r="G67" s="49"/>
    </row>
    <row r="68" spans="2:22">
      <c r="C68" s="49"/>
      <c r="D68" s="49"/>
      <c r="E68" s="49"/>
      <c r="F68" s="49"/>
      <c r="G68" s="49"/>
    </row>
    <row r="69" spans="2:22">
      <c r="C69" s="49"/>
      <c r="D69" s="49"/>
      <c r="E69" s="49"/>
      <c r="F69" s="49"/>
      <c r="G69" s="49"/>
    </row>
    <row r="70" spans="2:22">
      <c r="C70" s="49"/>
      <c r="D70" s="49"/>
      <c r="E70" s="49"/>
      <c r="F70" s="49"/>
      <c r="G70" s="49"/>
    </row>
    <row r="71" spans="2:22">
      <c r="C71" s="49"/>
      <c r="D71" s="49"/>
      <c r="E71" s="49"/>
      <c r="F71" s="49"/>
      <c r="G71" s="49"/>
    </row>
    <row r="72" spans="2:22">
      <c r="C72" s="49"/>
      <c r="D72" s="49"/>
      <c r="E72" s="49"/>
      <c r="F72" s="49"/>
      <c r="G72" s="49"/>
    </row>
    <row r="73" spans="2:22">
      <c r="C73" s="49"/>
      <c r="D73" s="49"/>
      <c r="E73" s="49"/>
      <c r="F73" s="49"/>
      <c r="G73" s="49"/>
    </row>
    <row r="74" spans="2:22">
      <c r="C74" s="49"/>
      <c r="D74" s="49"/>
      <c r="E74" s="49"/>
      <c r="F74" s="49"/>
      <c r="G74" s="49"/>
    </row>
    <row r="75" spans="2:22">
      <c r="C75" s="49"/>
      <c r="D75" s="49"/>
      <c r="E75" s="49"/>
      <c r="F75" s="49"/>
      <c r="G75" s="49"/>
    </row>
    <row r="76" spans="2:22">
      <c r="C76" s="49"/>
      <c r="D76" s="49"/>
      <c r="E76" s="49"/>
      <c r="F76" s="49"/>
      <c r="G76" s="49"/>
    </row>
    <row r="77" spans="2:22">
      <c r="C77" s="49"/>
      <c r="D77" s="49"/>
      <c r="E77" s="49"/>
      <c r="F77" s="49"/>
      <c r="G77" s="49"/>
    </row>
    <row r="78" spans="2:22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645.53/1000</f>
        <v>0.64552999999999994</v>
      </c>
      <c r="H11" s="137"/>
      <c r="I11" s="55" t="s">
        <v>6</v>
      </c>
      <c r="J11" s="138">
        <f>6823.53/1000</f>
        <v>6.8235299999999999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645.53/1000</f>
        <v>0.64552999999999994</v>
      </c>
      <c r="H13" s="159"/>
      <c r="I13" s="55" t="s">
        <v>6</v>
      </c>
      <c r="J13" s="138">
        <f>6823.53/1000</f>
        <v>6.8235299999999999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2.0899999999999998E-2</v>
      </c>
      <c r="H14" s="137"/>
      <c r="I14" s="55" t="s">
        <v>8</v>
      </c>
      <c r="J14" s="138">
        <f>(P14+P15)/1000</f>
        <v>2.0899999999999998E-2</v>
      </c>
      <c r="K14" s="139"/>
      <c r="L14" s="58">
        <v>244.56</v>
      </c>
      <c r="M14" s="35" t="s">
        <v>8</v>
      </c>
      <c r="N14" s="57"/>
      <c r="O14" s="26">
        <v>20.9</v>
      </c>
      <c r="P14" s="27">
        <v>20.9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244.56/1000</f>
        <v>0.24456</v>
      </c>
      <c r="H15" s="163"/>
      <c r="I15" s="55" t="s">
        <v>6</v>
      </c>
      <c r="J15" s="138">
        <f>2695.36/1000</f>
        <v>2.69536</v>
      </c>
      <c r="K15" s="139"/>
      <c r="L15" s="59">
        <v>2695.36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120</v>
      </c>
      <c r="C26" s="82" t="s">
        <v>121</v>
      </c>
      <c r="D26" s="96" t="s">
        <v>122</v>
      </c>
      <c r="E26" s="97">
        <v>3.17</v>
      </c>
      <c r="F26" s="84" t="s">
        <v>123</v>
      </c>
      <c r="G26" s="84">
        <v>31.25</v>
      </c>
      <c r="H26" s="98"/>
      <c r="I26" s="98"/>
      <c r="J26" s="84" t="s">
        <v>124</v>
      </c>
      <c r="K26" s="84">
        <v>344.51</v>
      </c>
      <c r="L26" s="99"/>
      <c r="M26" s="98">
        <f>IF(ISNUMBER(K26/G26),IF(NOT(K26/G26=0),K26/G26, " "), " ")</f>
        <v>11.024319999999999</v>
      </c>
      <c r="N26" s="96"/>
    </row>
    <row r="27" spans="1:23" s="29" customFormat="1" ht="24">
      <c r="A27" s="94">
        <v>2</v>
      </c>
      <c r="B27" s="95" t="s">
        <v>125</v>
      </c>
      <c r="C27" s="82" t="s">
        <v>126</v>
      </c>
      <c r="D27" s="96" t="s">
        <v>122</v>
      </c>
      <c r="E27" s="97">
        <v>0.56999999999999995</v>
      </c>
      <c r="F27" s="84" t="s">
        <v>127</v>
      </c>
      <c r="G27" s="84">
        <v>6.14</v>
      </c>
      <c r="H27" s="98"/>
      <c r="I27" s="98"/>
      <c r="J27" s="84" t="s">
        <v>128</v>
      </c>
      <c r="K27" s="84">
        <v>67.75</v>
      </c>
      <c r="L27" s="99"/>
      <c r="M27" s="98">
        <f>IF(ISNUMBER(K27/G27),IF(NOT(K27/G27=0),K27/G27, " "), " ")</f>
        <v>11.034201954397394</v>
      </c>
      <c r="N27" s="96"/>
    </row>
    <row r="28" spans="1:23" s="29" customFormat="1" ht="24">
      <c r="A28" s="94">
        <v>3</v>
      </c>
      <c r="B28" s="95" t="s">
        <v>129</v>
      </c>
      <c r="C28" s="82" t="s">
        <v>130</v>
      </c>
      <c r="D28" s="96" t="s">
        <v>122</v>
      </c>
      <c r="E28" s="97">
        <v>1.93</v>
      </c>
      <c r="F28" s="84" t="s">
        <v>131</v>
      </c>
      <c r="G28" s="84">
        <v>22.13</v>
      </c>
      <c r="H28" s="98"/>
      <c r="I28" s="98"/>
      <c r="J28" s="84" t="s">
        <v>132</v>
      </c>
      <c r="K28" s="84">
        <v>243.9</v>
      </c>
      <c r="L28" s="99"/>
      <c r="M28" s="98">
        <f>IF(ISNUMBER(K28/G28),IF(NOT(K28/G28=0),K28/G28, " "), " ")</f>
        <v>11.021238138273837</v>
      </c>
      <c r="N28" s="96"/>
    </row>
    <row r="29" spans="1:23" s="29" customFormat="1" ht="24">
      <c r="A29" s="94">
        <v>4</v>
      </c>
      <c r="B29" s="95" t="s">
        <v>133</v>
      </c>
      <c r="C29" s="82" t="s">
        <v>134</v>
      </c>
      <c r="D29" s="96" t="s">
        <v>122</v>
      </c>
      <c r="E29" s="97">
        <v>15.23</v>
      </c>
      <c r="F29" s="84" t="s">
        <v>135</v>
      </c>
      <c r="G29" s="84">
        <v>185.2</v>
      </c>
      <c r="H29" s="98"/>
      <c r="I29" s="98"/>
      <c r="J29" s="84" t="s">
        <v>136</v>
      </c>
      <c r="K29" s="84">
        <v>2040.98</v>
      </c>
      <c r="L29" s="99"/>
      <c r="M29" s="98">
        <f>IF(ISNUMBER(K29/G29),IF(NOT(K29/G29=0),K29/G29, " "), " ")</f>
        <v>11.020410367170626</v>
      </c>
      <c r="N29" s="96"/>
    </row>
    <row r="30" spans="1:23" ht="19.350000000000001" customHeight="1">
      <c r="A30" s="117" t="s">
        <v>137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138</v>
      </c>
      <c r="C31" s="82" t="s">
        <v>139</v>
      </c>
      <c r="D31" s="96" t="s">
        <v>140</v>
      </c>
      <c r="E31" s="97">
        <v>0.8</v>
      </c>
      <c r="F31" s="84" t="s">
        <v>141</v>
      </c>
      <c r="G31" s="84">
        <v>23.6</v>
      </c>
      <c r="H31" s="98">
        <v>58.8</v>
      </c>
      <c r="I31" s="98">
        <v>47.04</v>
      </c>
      <c r="J31" s="84" t="s">
        <v>142</v>
      </c>
      <c r="K31" s="84">
        <v>48.12</v>
      </c>
      <c r="L31" s="99"/>
      <c r="M31" s="98">
        <f>IF(ISNUMBER(K31/G31),IF(NOT(K31/G31=0),K31/G31, " "), " ")</f>
        <v>2.0389830508474573</v>
      </c>
      <c r="N31" s="96" t="s">
        <v>143</v>
      </c>
    </row>
    <row r="32" spans="1:23" ht="24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4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>
      <c r="A34" s="115" t="s">
        <v>106</v>
      </c>
      <c r="B34" s="116"/>
      <c r="C34" s="116"/>
      <c r="D34" s="116"/>
      <c r="E34" s="116"/>
      <c r="F34" s="116"/>
      <c r="G34" s="106">
        <v>278.69</v>
      </c>
      <c r="H34" s="107"/>
      <c r="I34" s="107"/>
      <c r="J34" s="107"/>
      <c r="K34" s="106">
        <v>2780.49</v>
      </c>
      <c r="L34" s="108"/>
      <c r="M34" s="106">
        <f t="shared" ref="M34:M43" ca="1" si="0">IF(ISNUMBER(INDIRECT("K" &amp; ROW())/INDIRECT("G" &amp; ROW())),INDIRECT("K" &amp; ROW())/INDIRECT("G" &amp; ROW()), " ")</f>
        <v>9.9769995335318811</v>
      </c>
      <c r="N34" s="92" t="s">
        <v>155</v>
      </c>
    </row>
    <row r="35" spans="1:14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>
      <c r="A36" s="115" t="s">
        <v>110</v>
      </c>
      <c r="B36" s="116"/>
      <c r="C36" s="116"/>
      <c r="D36" s="116"/>
      <c r="E36" s="116"/>
      <c r="F36" s="116"/>
      <c r="G36" s="106">
        <v>244.56</v>
      </c>
      <c r="H36" s="107"/>
      <c r="I36" s="107"/>
      <c r="J36" s="107"/>
      <c r="K36" s="106">
        <v>2695.36</v>
      </c>
      <c r="L36" s="108"/>
      <c r="M36" s="106">
        <f t="shared" ca="1" si="0"/>
        <v>11.021262675825973</v>
      </c>
      <c r="N36" s="92" t="s">
        <v>155</v>
      </c>
    </row>
    <row r="37" spans="1:14">
      <c r="A37" s="115" t="s">
        <v>111</v>
      </c>
      <c r="B37" s="116"/>
      <c r="C37" s="116"/>
      <c r="D37" s="116"/>
      <c r="E37" s="116"/>
      <c r="F37" s="116"/>
      <c r="G37" s="106">
        <v>34.130000000000003</v>
      </c>
      <c r="H37" s="107"/>
      <c r="I37" s="107"/>
      <c r="J37" s="107"/>
      <c r="K37" s="106">
        <v>85.13</v>
      </c>
      <c r="L37" s="108"/>
      <c r="M37" s="106">
        <f t="shared" ca="1" si="0"/>
        <v>2.4942865514210371</v>
      </c>
      <c r="N37" s="92" t="s">
        <v>155</v>
      </c>
    </row>
    <row r="38" spans="1:14">
      <c r="A38" s="113" t="s">
        <v>112</v>
      </c>
      <c r="B38" s="114"/>
      <c r="C38" s="114"/>
      <c r="D38" s="114"/>
      <c r="E38" s="114"/>
      <c r="F38" s="114"/>
      <c r="G38" s="109">
        <v>207.88</v>
      </c>
      <c r="H38" s="110"/>
      <c r="I38" s="110"/>
      <c r="J38" s="110"/>
      <c r="K38" s="109">
        <v>2291.06</v>
      </c>
      <c r="L38" s="111"/>
      <c r="M38" s="109">
        <f t="shared" ca="1" si="0"/>
        <v>11.021069847989224</v>
      </c>
      <c r="N38" s="93" t="s">
        <v>155</v>
      </c>
    </row>
    <row r="39" spans="1:14">
      <c r="A39" s="113" t="s">
        <v>113</v>
      </c>
      <c r="B39" s="114"/>
      <c r="C39" s="114"/>
      <c r="D39" s="114"/>
      <c r="E39" s="114"/>
      <c r="F39" s="114"/>
      <c r="G39" s="109">
        <v>158.96</v>
      </c>
      <c r="H39" s="110"/>
      <c r="I39" s="110"/>
      <c r="J39" s="110"/>
      <c r="K39" s="109">
        <v>1751.98</v>
      </c>
      <c r="L39" s="111"/>
      <c r="M39" s="109">
        <f t="shared" ca="1" si="0"/>
        <v>11.021514846502264</v>
      </c>
      <c r="N39" s="93" t="s">
        <v>155</v>
      </c>
    </row>
    <row r="40" spans="1:14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>
      <c r="A41" s="115" t="s">
        <v>115</v>
      </c>
      <c r="B41" s="116"/>
      <c r="C41" s="116"/>
      <c r="D41" s="116"/>
      <c r="E41" s="116"/>
      <c r="F41" s="116"/>
      <c r="G41" s="106">
        <v>645.53</v>
      </c>
      <c r="H41" s="107"/>
      <c r="I41" s="107"/>
      <c r="J41" s="107"/>
      <c r="K41" s="106">
        <v>6823.53</v>
      </c>
      <c r="L41" s="108"/>
      <c r="M41" s="106">
        <f t="shared" ca="1" si="0"/>
        <v>10.57043049896984</v>
      </c>
      <c r="N41" s="92" t="s">
        <v>155</v>
      </c>
    </row>
    <row r="42" spans="1:14">
      <c r="A42" s="115" t="s">
        <v>116</v>
      </c>
      <c r="B42" s="116"/>
      <c r="C42" s="116"/>
      <c r="D42" s="116"/>
      <c r="E42" s="116"/>
      <c r="F42" s="116"/>
      <c r="G42" s="106">
        <v>645.53</v>
      </c>
      <c r="H42" s="107"/>
      <c r="I42" s="107"/>
      <c r="J42" s="107"/>
      <c r="K42" s="106">
        <v>6823.53</v>
      </c>
      <c r="L42" s="108"/>
      <c r="M42" s="106">
        <f t="shared" ca="1" si="0"/>
        <v>10.57043049896984</v>
      </c>
      <c r="N42" s="92" t="s">
        <v>155</v>
      </c>
    </row>
    <row r="43" spans="1:14">
      <c r="A43" s="113" t="s">
        <v>117</v>
      </c>
      <c r="B43" s="114"/>
      <c r="C43" s="114"/>
      <c r="D43" s="114"/>
      <c r="E43" s="114"/>
      <c r="F43" s="114"/>
      <c r="G43" s="109">
        <v>645.53</v>
      </c>
      <c r="H43" s="110"/>
      <c r="I43" s="110"/>
      <c r="J43" s="110"/>
      <c r="K43" s="109">
        <v>6823.53</v>
      </c>
      <c r="L43" s="111"/>
      <c r="M43" s="109">
        <f t="shared" ca="1" si="0"/>
        <v>10.57043049896984</v>
      </c>
      <c r="N43" s="93" t="s">
        <v>155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2015-04-25T14:12:41Z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