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7" i="16"/>
  <c r="M35" i="16"/>
  <c r="M39" i="16"/>
  <c r="M43" i="16"/>
  <c r="M40" i="16"/>
  <c r="M41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<sst xmlns="http://schemas.openxmlformats.org/spreadsheetml/2006/main" count="240" uniqueCount="158">
  <si>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</si>
  <si>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</si>
  <si>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</si>
  <si>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</si>
  <si>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</si>
  <si>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</si>
  <si>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</si>
  <si>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</si>
  <si>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</si>
  <si>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</si>
  <si>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</si>
  <si>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</si>
  <si>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</si>
  <si>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</si>
  <si>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</si>
  <si>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</si>
  <si>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</si>
  <si>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</si>
  <si>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</si>
  <si>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</si>
  <si>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</si>
  <si>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</si>
  <si>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</si>
  <si>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</si>
  <si>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</si>
  <si>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</si>
  <si>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</si>
  <si>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</si>
  <si>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</si>
  <si>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</si>
  <si>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</si>
  <si>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</si>
  <si>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</si>
  <si>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</si>
  <si>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</si>
  <si>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</si>
  <si>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</si>
  <si>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</si>
  <si>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</si>
  <si>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</si>
  <si>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</si>
  <si>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</si>
  <si>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</si>
  <si>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</si>
  <si>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</si>
  <si>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</si>
  <si>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</si>
  <si>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</si>
  <si>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</si>
  <si>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</si>
  <si>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</si>
  <si>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</si>
  <si>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</si>
  <si>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</si>
  <si>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</si>
  <si>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</si>
  <si>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</si>
  <si>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</si>
  <si>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</si>
  <si>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</si>
  <si>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</si>
  <si>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</si>
  <si>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</si>
  <si>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</si>
  <si>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</si>
  <si>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</si>
  <si>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</si>
  <si>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</si>
  <si>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1б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</si>
  <si>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</si>
  <si>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</si>
  <si>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</si>
  <si>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</si>
  <si>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</si>
  <si>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</si>
  <si>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</si>
  <si>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</si>
  <si>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</si>
  <si>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</si>
  <si>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</si>
  <si>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</si>
  <si>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</si>
  <si>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0,02
85
65</t>
  </si>
  <si>
    <t>390,46
_____
426</t>
  </si>
  <si>
    <t>16,33
6,64
5,08</t>
  </si>
  <si>
    <t>7,81
_____
8,52</t>
  </si>
  <si>
    <t>113,49
73,16
55,95</t>
  </si>
  <si>
    <t>86,07
_____
27,42</t>
  </si>
  <si>
    <t>ТЕРр67-11-1
Ревизия  патронов
100 шт.
390,46 = 816,46 - 100 x 4,26
НР 85% от ФОТ
СП 65% от ФОТ</t>
  </si>
  <si>
    <t>0,18
85
65</t>
  </si>
  <si>
    <t>70,28
59,74
45,68</t>
  </si>
  <si>
    <t>774,67
658,47
503,54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</si>
  <si>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</si>
  <si>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</si>
  <si>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</si>
  <si>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</si>
  <si>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</si>
  <si>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</si>
  <si>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</si>
  <si>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</si>
  <si>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</si>
  <si>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</si>
  <si>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</si>
  <si>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</si>
  <si>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</si>
  <si>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0,19
85
65</t>
  </si>
  <si>
    <t>52,52
44,64
34,14</t>
  </si>
  <si>
    <t>578,65
491,85
376,12</t>
  </si>
  <si>
    <t>Итого прямые затраты по акту</t>
  </si>
  <si>
    <t>509,90
_____
73,79</t>
  </si>
  <si>
    <t>5619,53
_____
171,02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</si>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</sst>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6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43.87</v>
      </c>
      <c r="X14" s="27">
        <v>43.87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1348.55/1000</f>
        <v>1.3485499999999999</v>
      </c>
      <c r="I27" s="85"/>
      <c r="J27" s="35" t="s">
        <v>6</v>
      </c>
      <c r="K27" s="86">
        <f>14219.84/1000</f>
        <v>14.21984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1348.55/1000</f>
        <v>1.3485499999999999</v>
      </c>
      <c r="I29" s="85"/>
      <c r="J29" s="35" t="s">
        <v>6</v>
      </c>
      <c r="K29" s="86">
        <f>14219.84/1000</f>
        <v>14.21984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4.3869999999999999E-2</v>
      </c>
      <c r="I30" s="85"/>
      <c r="J30" s="35" t="s">
        <v>8</v>
      </c>
      <c r="K30" s="86">
        <f>(X14+X15)/1000</f>
        <v>4.3869999999999999E-2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509.9</v>
      </c>
      <c r="Z30" s="71">
        <v>433.42</v>
      </c>
      <c r="AA30" s="71">
        <v>331.44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509.9/1000</f>
        <v>0.50990000000000002</v>
      </c>
      <c r="I31" s="85"/>
      <c r="J31" s="35" t="s">
        <v>6</v>
      </c>
      <c r="K31" s="86">
        <f>5619.53/1000</f>
        <v>5.6195300000000001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5619.53</v>
      </c>
      <c r="Z31" s="72">
        <v>4776.6000000000004</v>
      </c>
      <c r="AA31" s="72">
        <v>3652.69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293.54000000000002</v>
      </c>
      <c r="J42" s="134"/>
      <c r="K42" s="134" t="s">
        <v>80</v>
      </c>
      <c r="L42" s="135">
        <v>3235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70.28</v>
      </c>
      <c r="J44" s="134"/>
      <c r="K44" s="134" t="s">
        <v>91</v>
      </c>
      <c r="L44" s="135">
        <v>774.67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73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105</v>
      </c>
      <c r="E47" s="140">
        <v>276.43</v>
      </c>
      <c r="F47" s="141">
        <v>276.43</v>
      </c>
      <c r="G47" s="140"/>
      <c r="H47" s="140" t="s">
        <v>106</v>
      </c>
      <c r="I47" s="140">
        <v>52.52</v>
      </c>
      <c r="J47" s="140"/>
      <c r="K47" s="140" t="s">
        <v>107</v>
      </c>
      <c r="L47" s="141">
        <v>578.65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583.69000000000005</v>
      </c>
      <c r="I48" s="144" t="s">
        <v>109</v>
      </c>
      <c r="J48" s="144"/>
      <c r="K48" s="144">
        <v>5790.55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509.9</v>
      </c>
      <c r="I50" s="144"/>
      <c r="J50" s="144"/>
      <c r="K50" s="144">
        <v>5619.53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73.790000000000006</v>
      </c>
      <c r="I51" s="144"/>
      <c r="J51" s="144"/>
      <c r="K51" s="144">
        <v>171.02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433.42</v>
      </c>
      <c r="I52" s="147"/>
      <c r="J52" s="147"/>
      <c r="K52" s="147">
        <v>4776.6000000000004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331.44</v>
      </c>
      <c r="I53" s="147"/>
      <c r="J53" s="147"/>
      <c r="K53" s="147">
        <v>3652.69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1348.55</v>
      </c>
      <c r="I55" s="144"/>
      <c r="J55" s="144"/>
      <c r="K55" s="144">
        <v>14219.84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1348.55</v>
      </c>
      <c r="I56" s="144"/>
      <c r="J56" s="144"/>
      <c r="K56" s="144">
        <v>14219.84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1348.55</v>
      </c>
      <c r="I57" s="147"/>
      <c r="J57" s="147"/>
      <c r="K57" s="147">
        <v>14219.84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1348.55/1000</f>
        <v>1.3485499999999999</v>
      </c>
      <c r="H11" s="85"/>
      <c r="I11" s="55" t="s">
        <v>6</v>
      </c>
      <c r="J11" s="86">
        <f>14219.84/1000</f>
        <v>14.21984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1348.55/1000</f>
        <v>1.3485499999999999</v>
      </c>
      <c r="H13" s="122"/>
      <c r="I13" s="55" t="s">
        <v>6</v>
      </c>
      <c r="J13" s="86">
        <f>14219.84/1000</f>
        <v>14.21984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4.3869999999999999E-2</v>
      </c>
      <c r="H14" s="85"/>
      <c r="I14" s="55" t="s">
        <v>8</v>
      </c>
      <c r="J14" s="86">
        <f>(P14+P15)/1000</f>
        <v>4.3869999999999999E-2</v>
      </c>
      <c r="K14" s="87"/>
      <c r="L14" s="58">
        <v>509.9</v>
      </c>
      <c r="M14" s="35" t="s">
        <v>8</v>
      </c>
      <c r="N14" s="57"/>
      <c r="O14" s="26">
        <v>43.87</v>
      </c>
      <c r="P14" s="27">
        <v>43.87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509.9/1000</f>
        <v>0.50990000000000002</v>
      </c>
      <c r="H15" s="117"/>
      <c r="I15" s="55" t="s">
        <v>6</v>
      </c>
      <c r="J15" s="86">
        <f>5619.53/1000</f>
        <v>5.6195300000000001</v>
      </c>
      <c r="K15" s="87"/>
      <c r="L15" s="59">
        <v>5619.53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7.92</v>
      </c>
      <c r="F26" s="134" t="s">
        <v>125</v>
      </c>
      <c r="G26" s="134">
        <v>78.09</v>
      </c>
      <c r="H26" s="154"/>
      <c r="I26" s="154"/>
      <c r="J26" s="134" t="s">
        <v>126</v>
      </c>
      <c r="K26" s="134">
        <v>860.75</v>
      </c>
      <c r="L26" s="155"/>
      <c r="M26" s="154">
        <f>IF(ISNUMBER(K26/G26),IF(NOT(K26/G26=0),K26/G26, " "), " ")</f>
        <v>11.022538097067486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1.42</v>
      </c>
      <c r="F27" s="134" t="s">
        <v>129</v>
      </c>
      <c r="G27" s="134">
        <v>15.31</v>
      </c>
      <c r="H27" s="154"/>
      <c r="I27" s="154"/>
      <c r="J27" s="134" t="s">
        <v>130</v>
      </c>
      <c r="K27" s="134">
        <v>168.78</v>
      </c>
      <c r="L27" s="155"/>
      <c r="M27" s="154">
        <f>IF(ISNUMBER(K27/G27),IF(NOT(K27/G27=0),K27/G27, " "), " ")</f>
        <v>11.02416721097322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4.82</v>
      </c>
      <c r="F28" s="134" t="s">
        <v>133</v>
      </c>
      <c r="G28" s="134">
        <v>55.28</v>
      </c>
      <c r="H28" s="154"/>
      <c r="I28" s="154"/>
      <c r="J28" s="134" t="s">
        <v>134</v>
      </c>
      <c r="K28" s="134">
        <v>609.1</v>
      </c>
      <c r="L28" s="155"/>
      <c r="M28" s="154">
        <f>IF(ISNUMBER(K28/G28),IF(NOT(K28/G28=0),K28/G28, " "), " ")</f>
        <v>11.018451519536903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29.71</v>
      </c>
      <c r="F29" s="134" t="s">
        <v>137</v>
      </c>
      <c r="G29" s="134">
        <v>361.27</v>
      </c>
      <c r="H29" s="154"/>
      <c r="I29" s="154"/>
      <c r="J29" s="134" t="s">
        <v>138</v>
      </c>
      <c r="K29" s="134">
        <v>3981.44</v>
      </c>
      <c r="L29" s="155"/>
      <c r="M29" s="154">
        <f>IF(ISNUMBER(K29/G29),IF(NOT(K29/G29=0),K29/G29, " "), " ")</f>
        <v>11.02067705594154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2</v>
      </c>
      <c r="F31" s="134" t="s">
        <v>143</v>
      </c>
      <c r="G31" s="134">
        <v>59</v>
      </c>
      <c r="H31" s="154">
        <v>58.8</v>
      </c>
      <c r="I31" s="154">
        <v>117.6</v>
      </c>
      <c r="J31" s="134" t="s">
        <v>144</v>
      </c>
      <c r="K31" s="134">
        <v>120.3</v>
      </c>
      <c r="L31" s="155"/>
      <c r="M31" s="154">
        <f>IF(ISNUMBER(K31/G31),IF(NOT(K31/G31=0),K31/G31, " "), " ")</f>
        <v>2.0389830508474578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1</v>
      </c>
      <c r="F32" s="134" t="s">
        <v>149</v>
      </c>
      <c r="G32" s="134">
        <v>6.27</v>
      </c>
      <c r="H32" s="154">
        <v>22.83</v>
      </c>
      <c r="I32" s="154">
        <v>22.83</v>
      </c>
      <c r="J32" s="134" t="s">
        <v>150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2</v>
      </c>
      <c r="F33" s="140" t="s">
        <v>154</v>
      </c>
      <c r="G33" s="140">
        <v>8.52</v>
      </c>
      <c r="H33" s="160">
        <v>13.42</v>
      </c>
      <c r="I33" s="160">
        <v>26.84</v>
      </c>
      <c r="J33" s="140" t="s">
        <v>155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583.69000000000005</v>
      </c>
      <c r="H34" s="163"/>
      <c r="I34" s="163"/>
      <c r="J34" s="163"/>
      <c r="K34" s="162">
        <v>5790.55</v>
      </c>
      <c r="L34" s="164"/>
      <c r="M34" s="162">
        <f ca="1">IF(ISNUMBER(INDIRECT("K" &amp; ROW())/INDIRECT("G" &amp; ROW())),INDIRECT("K" &amp; ROW())/INDIRECT("G" &amp; ROW()), " ")</f>
        <v>9.9205914098237074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509.9</v>
      </c>
      <c r="H36" s="163"/>
      <c r="I36" s="163"/>
      <c r="J36" s="163"/>
      <c r="K36" s="162">
        <v>5619.53</v>
      </c>
      <c r="L36" s="164"/>
      <c r="M36" s="162">
        <f ca="1">IF(ISNUMBER(INDIRECT("K" &amp; ROW())/INDIRECT("G" &amp; ROW())),INDIRECT("K" &amp; ROW())/INDIRECT("G" &amp; ROW()), " ")</f>
        <v>11.020847224946069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73.790000000000006</v>
      </c>
      <c r="H37" s="163"/>
      <c r="I37" s="163"/>
      <c r="J37" s="163"/>
      <c r="K37" s="162">
        <v>171.02</v>
      </c>
      <c r="L37" s="164"/>
      <c r="M37" s="162">
        <f ca="1">IF(ISNUMBER(INDIRECT("K" &amp; ROW())/INDIRECT("G" &amp; ROW())),INDIRECT("K" &amp; ROW())/INDIRECT("G" &amp; ROW()), " ")</f>
        <v>2.3176582192709039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433.42</v>
      </c>
      <c r="H38" s="166"/>
      <c r="I38" s="166"/>
      <c r="J38" s="166"/>
      <c r="K38" s="165">
        <v>4776.6000000000004</v>
      </c>
      <c r="L38" s="167"/>
      <c r="M38" s="165">
        <f ca="1">IF(ISNUMBER(INDIRECT("K" &amp; ROW())/INDIRECT("G" &amp; ROW())),INDIRECT("K" &amp; ROW())/INDIRECT("G" &amp; ROW()), " ")</f>
        <v>11.02071893313645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331.44</v>
      </c>
      <c r="H39" s="166"/>
      <c r="I39" s="166"/>
      <c r="J39" s="166"/>
      <c r="K39" s="165">
        <v>3652.69</v>
      </c>
      <c r="L39" s="167"/>
      <c r="M39" s="165">
        <f ca="1">IF(ISNUMBER(INDIRECT("K" &amp; ROW())/INDIRECT("G" &amp; ROW())),INDIRECT("K" &amp; ROW())/INDIRECT("G" &amp; ROW()), " ")</f>
        <v>11.020667390779629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1348.55</v>
      </c>
      <c r="H41" s="163"/>
      <c r="I41" s="163"/>
      <c r="J41" s="163"/>
      <c r="K41" s="162">
        <v>14219.84</v>
      </c>
      <c r="L41" s="164"/>
      <c r="M41" s="162">
        <f ca="1">IF(ISNUMBER(INDIRECT("K" &amp; ROW())/INDIRECT("G" &amp; ROW())),INDIRECT("K" &amp; ROW())/INDIRECT("G" &amp; ROW()), " ")</f>
        <v>10.544540432316191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1348.55</v>
      </c>
      <c r="H42" s="163"/>
      <c r="I42" s="163"/>
      <c r="J42" s="163"/>
      <c r="K42" s="162">
        <v>14219.84</v>
      </c>
      <c r="L42" s="164"/>
      <c r="M42" s="162">
        <f ca="1">IF(ISNUMBER(INDIRECT("K" &amp; ROW())/INDIRECT("G" &amp; ROW())),INDIRECT("K" &amp; ROW())/INDIRECT("G" &amp; ROW()), " ")</f>
        <v>10.544540432316191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1348.55</v>
      </c>
      <c r="H43" s="166"/>
      <c r="I43" s="166"/>
      <c r="J43" s="166"/>
      <c r="K43" s="165">
        <v>14219.84</v>
      </c>
      <c r="L43" s="167"/>
      <c r="M43" s="165">
        <f ca="1">IF(ISNUMBER(INDIRECT("K" &amp; ROW())/INDIRECT("G" &amp; ROW())),INDIRECT("K" &amp; ROW())/INDIRECT("G" &amp; ROW()), " ")</f>
        <v>10.544540432316191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