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5" i="16"/>
  <c r="M36" i="16"/>
  <c r="M38" i="16"/>
  <c r="M34" i="16"/>
  <c r="M42" i="16"/>
  <c r="M37" i="16"/>
  <c r="M40" i="16"/>
  <c r="M39" i="16"/>
  <c r="M41" i="16"/>
  <c r="M43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<sst xmlns="http://schemas.openxmlformats.org/spreadsheetml/2006/main" count="230" uniqueCount="152">
  <si>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</si>
  <si>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</si>
  <si>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</si>
  <si>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</si>
  <si>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</si>
  <si>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</si>
  <si>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</si>
  <si>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</si>
  <si>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</si>
  <si>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</si>
  <si>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</si>
  <si>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</si>
  <si>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</si>
  <si>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</si>
  <si>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</si>
  <si>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</si>
  <si>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</si>
  <si>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</si>
  <si>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</si>
  <si>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</si>
  <si>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</si>
  <si>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</si>
  <si>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</si>
  <si>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</si>
  <si>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</si>
  <si>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</si>
  <si>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</si>
  <si>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</si>
  <si>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</si>
  <si>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</si>
  <si>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</si>
  <si>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</si>
  <si>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</si>
  <si>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</si>
  <si>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</si>
  <si>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</si>
  <si>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</si>
  <si>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</si>
  <si>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</si>
  <si>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</si>
  <si>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</si>
  <si>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</si>
  <si>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</si>
  <si>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</si>
  <si>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</si>
  <si>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</si>
  <si>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</si>
  <si>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</si>
  <si>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</si>
  <si>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</si>
  <si>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</si>
  <si>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</si>
  <si>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</si>
  <si>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</si>
  <si>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</si>
  <si>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</si>
  <si>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</si>
  <si>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</si>
  <si>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</si>
  <si>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</si>
  <si>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</si>
  <si>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</si>
  <si>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</si>
  <si>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</si>
  <si>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</si>
  <si>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</si>
  <si>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</si>
  <si>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01.01.2014</t>
  </si>
  <si>
    <t>31.01.2014</t>
  </si>
  <si>
    <t>на Пионерская 9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</si>
  <si>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</si>
  <si>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</si>
  <si>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</si>
  <si>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</si>
  <si>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</si>
  <si>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</si>
  <si>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</si>
  <si>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</si>
  <si>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Ремонт групповых щитков на лестничной клетке без ремонта автоматов
100 шт.
НР 85% от ФОТ
СП 65% от ФОТ</t>
  </si>
  <si>
    <t>0,02
85
65</t>
  </si>
  <si>
    <t>29,35
24,95
19,08</t>
  </si>
  <si>
    <t>323,5
274,98
210,28</t>
  </si>
  <si>
    <t>ТЕРр67-11-1
Смена патронов
100 шт.
НР 85% от ФОТ
СП 65% от ФОТ</t>
  </si>
  <si>
    <t>390,46
_____
426</t>
  </si>
  <si>
    <t>16,33
6,64
5,08</t>
  </si>
  <si>
    <t>7,81
_____
8,52</t>
  </si>
  <si>
    <t>113,49
73,16
55,95</t>
  </si>
  <si>
    <t>86,07
_____
27,42</t>
  </si>
  <si>
    <t>ТЕРр67-5-1
Смена ламп: накаливания
100 шт.
НР 85% от ФОТ
СП 65% от ФОТ</t>
  </si>
  <si>
    <t>76,54
_____
295</t>
  </si>
  <si>
    <t>7,43
1,3
0,99</t>
  </si>
  <si>
    <t>1,53
_____
5,9</t>
  </si>
  <si>
    <t>28,91
14,35
10,97</t>
  </si>
  <si>
    <t>16,88
_____
12,03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</si>
  <si>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</si>
  <si>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</si>
  <si>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</si>
  <si>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</si>
  <si>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53,76
25,89
19,8</t>
  </si>
  <si>
    <t>30,46
_____
23,3</t>
  </si>
  <si>
    <t>Итого прямые затраты по акту</t>
  </si>
  <si>
    <t>109,13
_____
20,69</t>
  </si>
  <si>
    <t>1202,81
_____
62,75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</si>
  <si>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</si>
  <si>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</si>
  <si>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</si>
  <si>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</si>
  <si>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</si>
  <si>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</si>
  <si>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</si>
  <si>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</si>
  <si>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</si>
  <si>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</si>
  <si>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</si>
  <si>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</si>
  <si>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</si>
  <si>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</si>
  <si>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</si>
  <si>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</si>
  <si>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</si>
  <si>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</si>
  <si>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</si>
  <si>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</si>
  <si>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</si>
  <si>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</si>
  <si>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</si>
  <si>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</si>
  <si>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</si>
  <si>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</si>
  <si>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</si>
  <si>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</si>
  <si>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</si>
  <si>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</si>
  <si>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</si>
  <si>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</si>
  <si>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</si>
  <si>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</si>
  <si>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</si>
  <si>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</si>
  <si>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</si>
  <si>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</si>
  <si>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</si>
  <si>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</si>
  <si>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</si>
  <si>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</si>
  <si>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</si>
  <si>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</si>
  <si>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</si>
  <si>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</si>
  <si>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</si>
  <si>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О ПРИЕМКЕ ВЫПОЛНЕННЫХ РАБОТ за Январь-декабрь 2014</t>
  </si>
  <si>
    <t>на Пионерская11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</si>
</sst>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69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0" xfId="23" applyFont="1" applyAlignment="1">
      <alignment horizontal="left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9" xfId="0" applyFont="1" applyBorder="1" applyAlignment="1">
      <alignment horizontal="center" vertical="center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B19" workbookViewId="0">
      <selection activeCell="B24" sqref="B24:V24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9.15</v>
      </c>
      <c r="X14" s="27">
        <v>9.15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125" t="s">
        <v>39</v>
      </c>
      <c r="I17" s="126"/>
      <c r="J17" s="125" t="s">
        <v>40</v>
      </c>
      <c r="K17" s="126"/>
      <c r="L17" s="129" t="s">
        <v>41</v>
      </c>
      <c r="M17" s="130"/>
      <c r="N17" s="130"/>
      <c r="O17" s="130"/>
      <c r="P17" s="130"/>
      <c r="Q17" s="130"/>
      <c r="R17" s="130"/>
      <c r="S17" s="130"/>
      <c r="T17" s="130"/>
      <c r="U17" s="130"/>
      <c r="V17" s="131"/>
    </row>
    <row r="18" spans="2:27" s="25" customFormat="1" x14ac:dyDescent="0.2">
      <c r="B18" s="30"/>
      <c r="C18" s="29"/>
      <c r="D18" s="29"/>
      <c r="E18" s="29"/>
      <c r="H18" s="127"/>
      <c r="I18" s="128"/>
      <c r="J18" s="127"/>
      <c r="K18" s="128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32">
        <v>1</v>
      </c>
      <c r="I19" s="133"/>
      <c r="J19" s="134" t="s">
        <v>66</v>
      </c>
      <c r="K19" s="135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12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136" t="s">
        <v>38</v>
      </c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</row>
    <row r="22" spans="2:27" s="33" customFormat="1" ht="15.6" x14ac:dyDescent="0.3">
      <c r="B22" s="136" t="s">
        <v>150</v>
      </c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</row>
    <row r="23" spans="2:27" s="29" customFormat="1" ht="11.4" x14ac:dyDescent="0.2">
      <c r="B23" s="137" t="s">
        <v>151</v>
      </c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</row>
    <row r="24" spans="2:27" s="34" customFormat="1" ht="11.4" x14ac:dyDescent="0.2">
      <c r="B24" s="138" t="s">
        <v>4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118" t="s">
        <v>20</v>
      </c>
      <c r="I26" s="119"/>
      <c r="J26" s="120"/>
      <c r="K26" s="118" t="s">
        <v>21</v>
      </c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20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121">
        <f>293.51/1000</f>
        <v>0.29350999999999999</v>
      </c>
      <c r="I27" s="122"/>
      <c r="J27" s="35" t="s">
        <v>6</v>
      </c>
      <c r="K27" s="123">
        <f>3069.78/1000</f>
        <v>3.0697800000000002</v>
      </c>
      <c r="L27" s="124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121">
        <f>0/1000</f>
        <v>0</v>
      </c>
      <c r="I28" s="122"/>
      <c r="J28" s="35" t="s">
        <v>6</v>
      </c>
      <c r="K28" s="123">
        <f>0/1000</f>
        <v>0</v>
      </c>
      <c r="L28" s="124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121">
        <f>293.51/1000</f>
        <v>0.29350999999999999</v>
      </c>
      <c r="I29" s="122"/>
      <c r="J29" s="35" t="s">
        <v>6</v>
      </c>
      <c r="K29" s="123">
        <f>3069.78/1000</f>
        <v>3.0697800000000002</v>
      </c>
      <c r="L29" s="124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121">
        <f>(W14+W15)/1000</f>
        <v>9.1500000000000001E-3</v>
      </c>
      <c r="I30" s="122"/>
      <c r="J30" s="35" t="s">
        <v>8</v>
      </c>
      <c r="K30" s="123">
        <f>(X14+X15)/1000</f>
        <v>9.1500000000000001E-3</v>
      </c>
      <c r="L30" s="124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109.13</v>
      </c>
      <c r="Z30" s="71">
        <v>92.76</v>
      </c>
      <c r="AA30" s="71">
        <v>70.930000000000007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121">
        <f>109.13/1000</f>
        <v>0.10912999999999999</v>
      </c>
      <c r="I31" s="122"/>
      <c r="J31" s="35" t="s">
        <v>6</v>
      </c>
      <c r="K31" s="123">
        <f>1202.81/1000</f>
        <v>1.2028099999999999</v>
      </c>
      <c r="L31" s="124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1202.81</v>
      </c>
      <c r="Z31" s="72">
        <v>1022.39</v>
      </c>
      <c r="AA31" s="72">
        <v>781.83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141" t="s">
        <v>61</v>
      </c>
      <c r="B36" s="142"/>
      <c r="C36" s="145" t="s">
        <v>11</v>
      </c>
      <c r="D36" s="145" t="s">
        <v>12</v>
      </c>
      <c r="E36" s="115" t="s">
        <v>13</v>
      </c>
      <c r="F36" s="116"/>
      <c r="G36" s="117"/>
      <c r="H36" s="115" t="s">
        <v>14</v>
      </c>
      <c r="I36" s="116"/>
      <c r="J36" s="117"/>
      <c r="K36" s="115" t="s">
        <v>15</v>
      </c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7"/>
    </row>
    <row r="37" spans="1:22" ht="18.75" customHeight="1" thickBot="1" x14ac:dyDescent="0.3">
      <c r="A37" s="145" t="s">
        <v>62</v>
      </c>
      <c r="B37" s="143" t="s">
        <v>63</v>
      </c>
      <c r="C37" s="147"/>
      <c r="D37" s="147"/>
      <c r="E37" s="113" t="s">
        <v>2</v>
      </c>
      <c r="F37" s="47" t="s">
        <v>16</v>
      </c>
      <c r="G37" s="47" t="s">
        <v>17</v>
      </c>
      <c r="H37" s="113" t="s">
        <v>2</v>
      </c>
      <c r="I37" s="47" t="s">
        <v>16</v>
      </c>
      <c r="J37" s="47" t="s">
        <v>17</v>
      </c>
      <c r="K37" s="113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146"/>
      <c r="B38" s="144"/>
      <c r="C38" s="146"/>
      <c r="D38" s="146"/>
      <c r="E38" s="114"/>
      <c r="F38" s="47" t="s">
        <v>18</v>
      </c>
      <c r="G38" s="47" t="s">
        <v>19</v>
      </c>
      <c r="H38" s="114"/>
      <c r="I38" s="47" t="s">
        <v>18</v>
      </c>
      <c r="J38" s="47" t="s">
        <v>19</v>
      </c>
      <c r="K38" s="114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 x14ac:dyDescent="0.25">
      <c r="A40" s="148" t="s">
        <v>72</v>
      </c>
      <c r="B40" s="149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</row>
    <row r="41" spans="1:22" ht="68.400000000000006" x14ac:dyDescent="0.25">
      <c r="A41" s="80">
        <v>1</v>
      </c>
      <c r="B41" s="81">
        <v>1</v>
      </c>
      <c r="C41" s="82" t="s">
        <v>73</v>
      </c>
      <c r="D41" s="83" t="s">
        <v>74</v>
      </c>
      <c r="E41" s="84">
        <v>6768.26</v>
      </c>
      <c r="F41" s="85">
        <v>6768.26</v>
      </c>
      <c r="G41" s="84"/>
      <c r="H41" s="84" t="s">
        <v>75</v>
      </c>
      <c r="I41" s="84">
        <v>67.680000000000007</v>
      </c>
      <c r="J41" s="84"/>
      <c r="K41" s="84" t="s">
        <v>76</v>
      </c>
      <c r="L41" s="85">
        <v>745.9</v>
      </c>
      <c r="M41" s="85"/>
      <c r="N41" s="85" t="s">
        <v>77</v>
      </c>
      <c r="O41" s="85"/>
      <c r="P41" s="85"/>
      <c r="Q41" s="85"/>
      <c r="R41" s="85"/>
      <c r="S41" s="85"/>
      <c r="T41" s="85"/>
      <c r="U41" s="85"/>
      <c r="V41" s="85"/>
    </row>
    <row r="42" spans="1:22" ht="68.400000000000006" x14ac:dyDescent="0.25">
      <c r="A42" s="80">
        <v>2</v>
      </c>
      <c r="B42" s="81">
        <v>2</v>
      </c>
      <c r="C42" s="82" t="s">
        <v>78</v>
      </c>
      <c r="D42" s="83" t="s">
        <v>79</v>
      </c>
      <c r="E42" s="84">
        <v>1467.71</v>
      </c>
      <c r="F42" s="85">
        <v>1467.71</v>
      </c>
      <c r="G42" s="84"/>
      <c r="H42" s="84" t="s">
        <v>80</v>
      </c>
      <c r="I42" s="84">
        <v>29.35</v>
      </c>
      <c r="J42" s="84"/>
      <c r="K42" s="84" t="s">
        <v>81</v>
      </c>
      <c r="L42" s="85">
        <v>323.5</v>
      </c>
      <c r="M42" s="85"/>
      <c r="N42" s="85" t="s">
        <v>77</v>
      </c>
      <c r="O42" s="85"/>
      <c r="P42" s="85"/>
      <c r="Q42" s="85"/>
      <c r="R42" s="85"/>
      <c r="S42" s="85"/>
      <c r="T42" s="85"/>
      <c r="U42" s="85"/>
      <c r="V42" s="85"/>
    </row>
    <row r="43" spans="1:22" ht="57" x14ac:dyDescent="0.25">
      <c r="A43" s="80">
        <v>3</v>
      </c>
      <c r="B43" s="81">
        <v>3</v>
      </c>
      <c r="C43" s="82" t="s">
        <v>82</v>
      </c>
      <c r="D43" s="83" t="s">
        <v>79</v>
      </c>
      <c r="E43" s="84">
        <v>816.46</v>
      </c>
      <c r="F43" s="85" t="s">
        <v>83</v>
      </c>
      <c r="G43" s="84"/>
      <c r="H43" s="84" t="s">
        <v>84</v>
      </c>
      <c r="I43" s="84" t="s">
        <v>85</v>
      </c>
      <c r="J43" s="84"/>
      <c r="K43" s="84" t="s">
        <v>86</v>
      </c>
      <c r="L43" s="85" t="s">
        <v>87</v>
      </c>
      <c r="M43" s="85"/>
      <c r="N43" s="85" t="s">
        <v>77</v>
      </c>
      <c r="O43" s="85"/>
      <c r="P43" s="85"/>
      <c r="Q43" s="85"/>
      <c r="R43" s="85"/>
      <c r="S43" s="85"/>
      <c r="T43" s="85"/>
      <c r="U43" s="85"/>
      <c r="V43" s="85"/>
    </row>
    <row r="44" spans="1:22" ht="57" x14ac:dyDescent="0.25">
      <c r="A44" s="80">
        <v>4</v>
      </c>
      <c r="B44" s="81">
        <v>4</v>
      </c>
      <c r="C44" s="82" t="s">
        <v>88</v>
      </c>
      <c r="D44" s="83" t="s">
        <v>79</v>
      </c>
      <c r="E44" s="84">
        <v>371.54</v>
      </c>
      <c r="F44" s="85" t="s">
        <v>89</v>
      </c>
      <c r="G44" s="84"/>
      <c r="H44" s="84" t="s">
        <v>90</v>
      </c>
      <c r="I44" s="84" t="s">
        <v>91</v>
      </c>
      <c r="J44" s="84"/>
      <c r="K44" s="84" t="s">
        <v>92</v>
      </c>
      <c r="L44" s="85" t="s">
        <v>93</v>
      </c>
      <c r="M44" s="85"/>
      <c r="N44" s="85" t="s">
        <v>77</v>
      </c>
      <c r="O44" s="85"/>
      <c r="P44" s="85"/>
      <c r="Q44" s="85"/>
      <c r="R44" s="85"/>
      <c r="S44" s="85"/>
      <c r="T44" s="85"/>
      <c r="U44" s="85"/>
      <c r="V44" s="85"/>
    </row>
    <row r="45" spans="1:22" ht="57" x14ac:dyDescent="0.25">
      <c r="A45" s="86">
        <v>5</v>
      </c>
      <c r="B45" s="87">
        <v>5</v>
      </c>
      <c r="C45" s="88" t="s">
        <v>94</v>
      </c>
      <c r="D45" s="89" t="s">
        <v>74</v>
      </c>
      <c r="E45" s="90">
        <v>903.43</v>
      </c>
      <c r="F45" s="91" t="s">
        <v>95</v>
      </c>
      <c r="G45" s="90"/>
      <c r="H45" s="90" t="s">
        <v>96</v>
      </c>
      <c r="I45" s="90" t="s">
        <v>97</v>
      </c>
      <c r="J45" s="90"/>
      <c r="K45" s="90" t="s">
        <v>98</v>
      </c>
      <c r="L45" s="91" t="s">
        <v>99</v>
      </c>
      <c r="M45" s="91"/>
      <c r="N45" s="91" t="s">
        <v>77</v>
      </c>
      <c r="O45" s="91"/>
      <c r="P45" s="91"/>
      <c r="Q45" s="91"/>
      <c r="R45" s="91"/>
      <c r="S45" s="91"/>
      <c r="T45" s="91"/>
      <c r="U45" s="91"/>
      <c r="V45" s="91"/>
    </row>
    <row r="46" spans="1:22" ht="34.200000000000003" x14ac:dyDescent="0.25">
      <c r="A46" s="150" t="s">
        <v>100</v>
      </c>
      <c r="B46" s="151"/>
      <c r="C46" s="151"/>
      <c r="D46" s="151"/>
      <c r="E46" s="151"/>
      <c r="F46" s="151"/>
      <c r="G46" s="151"/>
      <c r="H46" s="92">
        <v>129.82</v>
      </c>
      <c r="I46" s="92" t="s">
        <v>101</v>
      </c>
      <c r="J46" s="92"/>
      <c r="K46" s="92">
        <v>1265.56</v>
      </c>
      <c r="L46" s="92" t="s">
        <v>102</v>
      </c>
      <c r="M46" s="92"/>
      <c r="N46" s="92"/>
      <c r="O46" s="92"/>
      <c r="P46" s="92"/>
      <c r="Q46" s="92"/>
      <c r="R46" s="92"/>
      <c r="S46" s="92"/>
      <c r="T46" s="92"/>
      <c r="U46" s="92"/>
      <c r="V46" s="92"/>
    </row>
    <row r="47" spans="1:22" x14ac:dyDescent="0.25">
      <c r="A47" s="150" t="s">
        <v>103</v>
      </c>
      <c r="B47" s="151"/>
      <c r="C47" s="151"/>
      <c r="D47" s="151"/>
      <c r="E47" s="151"/>
      <c r="F47" s="151"/>
      <c r="G47" s="151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</row>
    <row r="48" spans="1:22" x14ac:dyDescent="0.25">
      <c r="A48" s="150" t="s">
        <v>104</v>
      </c>
      <c r="B48" s="151"/>
      <c r="C48" s="151"/>
      <c r="D48" s="151"/>
      <c r="E48" s="151"/>
      <c r="F48" s="151"/>
      <c r="G48" s="151"/>
      <c r="H48" s="92">
        <v>109.13</v>
      </c>
      <c r="I48" s="92"/>
      <c r="J48" s="92"/>
      <c r="K48" s="92">
        <v>1202.81</v>
      </c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 x14ac:dyDescent="0.25">
      <c r="A49" s="150" t="s">
        <v>105</v>
      </c>
      <c r="B49" s="151"/>
      <c r="C49" s="151"/>
      <c r="D49" s="151"/>
      <c r="E49" s="151"/>
      <c r="F49" s="151"/>
      <c r="G49" s="151"/>
      <c r="H49" s="92">
        <v>20.69</v>
      </c>
      <c r="I49" s="92"/>
      <c r="J49" s="92"/>
      <c r="K49" s="92">
        <v>62.75</v>
      </c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 x14ac:dyDescent="0.25">
      <c r="A50" s="139" t="s">
        <v>106</v>
      </c>
      <c r="B50" s="140"/>
      <c r="C50" s="140"/>
      <c r="D50" s="140"/>
      <c r="E50" s="140"/>
      <c r="F50" s="140"/>
      <c r="G50" s="140"/>
      <c r="H50" s="93">
        <v>92.76</v>
      </c>
      <c r="I50" s="93"/>
      <c r="J50" s="93"/>
      <c r="K50" s="93">
        <v>1022.39</v>
      </c>
      <c r="L50" s="93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 x14ac:dyDescent="0.25">
      <c r="A51" s="139" t="s">
        <v>107</v>
      </c>
      <c r="B51" s="140"/>
      <c r="C51" s="140"/>
      <c r="D51" s="140"/>
      <c r="E51" s="140"/>
      <c r="F51" s="140"/>
      <c r="G51" s="140"/>
      <c r="H51" s="93">
        <v>70.930000000000007</v>
      </c>
      <c r="I51" s="93"/>
      <c r="J51" s="93"/>
      <c r="K51" s="93">
        <v>781.83</v>
      </c>
      <c r="L51" s="93"/>
      <c r="M51" s="92"/>
      <c r="N51" s="92"/>
      <c r="O51" s="92"/>
      <c r="P51" s="92"/>
      <c r="Q51" s="92"/>
      <c r="R51" s="92"/>
      <c r="S51" s="92"/>
      <c r="T51" s="92"/>
      <c r="U51" s="92"/>
      <c r="V51" s="92"/>
    </row>
    <row r="52" spans="1:22" x14ac:dyDescent="0.25">
      <c r="A52" s="139" t="s">
        <v>108</v>
      </c>
      <c r="B52" s="140"/>
      <c r="C52" s="140"/>
      <c r="D52" s="140"/>
      <c r="E52" s="140"/>
      <c r="F52" s="140"/>
      <c r="G52" s="140"/>
      <c r="H52" s="93"/>
      <c r="I52" s="93"/>
      <c r="J52" s="93"/>
      <c r="K52" s="93"/>
      <c r="L52" s="93"/>
      <c r="M52" s="92"/>
      <c r="N52" s="92"/>
      <c r="O52" s="92"/>
      <c r="P52" s="92"/>
      <c r="Q52" s="92"/>
      <c r="R52" s="92"/>
      <c r="S52" s="92"/>
      <c r="T52" s="92"/>
      <c r="U52" s="92"/>
      <c r="V52" s="92"/>
    </row>
    <row r="53" spans="1:22" x14ac:dyDescent="0.25">
      <c r="A53" s="150" t="s">
        <v>109</v>
      </c>
      <c r="B53" s="151"/>
      <c r="C53" s="151"/>
      <c r="D53" s="151"/>
      <c r="E53" s="151"/>
      <c r="F53" s="151"/>
      <c r="G53" s="151"/>
      <c r="H53" s="92">
        <v>293.51</v>
      </c>
      <c r="I53" s="92"/>
      <c r="J53" s="92"/>
      <c r="K53" s="92">
        <v>3069.78</v>
      </c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</row>
    <row r="54" spans="1:22" x14ac:dyDescent="0.25">
      <c r="A54" s="150" t="s">
        <v>110</v>
      </c>
      <c r="B54" s="151"/>
      <c r="C54" s="151"/>
      <c r="D54" s="151"/>
      <c r="E54" s="151"/>
      <c r="F54" s="151"/>
      <c r="G54" s="151"/>
      <c r="H54" s="92">
        <v>293.51</v>
      </c>
      <c r="I54" s="92"/>
      <c r="J54" s="92"/>
      <c r="K54" s="92">
        <v>3069.78</v>
      </c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</row>
    <row r="55" spans="1:22" x14ac:dyDescent="0.25">
      <c r="A55" s="139" t="s">
        <v>111</v>
      </c>
      <c r="B55" s="140"/>
      <c r="C55" s="140"/>
      <c r="D55" s="140"/>
      <c r="E55" s="140"/>
      <c r="F55" s="140"/>
      <c r="G55" s="140"/>
      <c r="H55" s="93">
        <v>293.51</v>
      </c>
      <c r="I55" s="93"/>
      <c r="J55" s="93"/>
      <c r="K55" s="93">
        <v>3069.78</v>
      </c>
      <c r="L55" s="93"/>
      <c r="M55" s="92"/>
      <c r="N55" s="92"/>
      <c r="O55" s="92"/>
      <c r="P55" s="92"/>
      <c r="Q55" s="92"/>
      <c r="R55" s="92"/>
      <c r="S55" s="92"/>
      <c r="T55" s="92"/>
      <c r="U55" s="92"/>
      <c r="V55" s="92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64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65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70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71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50:G50"/>
    <mergeCell ref="A36:B36"/>
    <mergeCell ref="B37:B38"/>
    <mergeCell ref="A37:A38"/>
    <mergeCell ref="H17:I18"/>
    <mergeCell ref="C36:C38"/>
    <mergeCell ref="D36:D38"/>
    <mergeCell ref="E36:G36"/>
    <mergeCell ref="E37:E38"/>
    <mergeCell ref="A40:V40"/>
    <mergeCell ref="A46:G46"/>
    <mergeCell ref="A47:G47"/>
    <mergeCell ref="A48:G48"/>
    <mergeCell ref="A49:G49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B24:V24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K26:V26"/>
    <mergeCell ref="H27:I27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61" t="s">
        <v>37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137" t="s">
        <v>34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137" t="s">
        <v>69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138" t="s">
        <v>4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62" t="s">
        <v>20</v>
      </c>
      <c r="H10" s="163"/>
      <c r="I10" s="163"/>
      <c r="J10" s="162" t="s">
        <v>21</v>
      </c>
      <c r="K10" s="163"/>
      <c r="L10" s="163"/>
      <c r="M10" s="164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121">
        <f>293.51/1000</f>
        <v>0.29350999999999999</v>
      </c>
      <c r="H11" s="122"/>
      <c r="I11" s="55" t="s">
        <v>6</v>
      </c>
      <c r="J11" s="123">
        <f>3069.78/1000</f>
        <v>3.0697800000000002</v>
      </c>
      <c r="K11" s="124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121">
        <f>0/1000</f>
        <v>0</v>
      </c>
      <c r="H12" s="122"/>
      <c r="I12" s="55" t="s">
        <v>6</v>
      </c>
      <c r="J12" s="123">
        <f>0/1000</f>
        <v>0</v>
      </c>
      <c r="K12" s="124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65">
        <f>293.51/1000</f>
        <v>0.29350999999999999</v>
      </c>
      <c r="H13" s="166"/>
      <c r="I13" s="55" t="s">
        <v>6</v>
      </c>
      <c r="J13" s="123">
        <f>3069.78/1000</f>
        <v>3.0697800000000002</v>
      </c>
      <c r="K13" s="124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121">
        <f>(O14+O15)/1000</f>
        <v>9.1500000000000001E-3</v>
      </c>
      <c r="H14" s="122"/>
      <c r="I14" s="55" t="s">
        <v>8</v>
      </c>
      <c r="J14" s="123">
        <f>(P14+P15)/1000</f>
        <v>9.1500000000000001E-3</v>
      </c>
      <c r="K14" s="124"/>
      <c r="L14" s="58">
        <v>109.13</v>
      </c>
      <c r="M14" s="35" t="s">
        <v>8</v>
      </c>
      <c r="N14" s="57"/>
      <c r="O14" s="26">
        <v>9.15</v>
      </c>
      <c r="P14" s="27">
        <v>9.15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58">
        <f>109.13/1000</f>
        <v>0.10912999999999999</v>
      </c>
      <c r="H15" s="159"/>
      <c r="I15" s="55" t="s">
        <v>6</v>
      </c>
      <c r="J15" s="123">
        <f>1202.81/1000</f>
        <v>1.2028099999999999</v>
      </c>
      <c r="K15" s="124"/>
      <c r="L15" s="59">
        <v>1202.81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145" t="s">
        <v>10</v>
      </c>
      <c r="B20" s="145" t="s">
        <v>0</v>
      </c>
      <c r="C20" s="145" t="s">
        <v>22</v>
      </c>
      <c r="D20" s="62" t="s">
        <v>23</v>
      </c>
      <c r="E20" s="145" t="s">
        <v>24</v>
      </c>
      <c r="F20" s="152" t="s">
        <v>25</v>
      </c>
      <c r="G20" s="153"/>
      <c r="H20" s="152" t="s">
        <v>26</v>
      </c>
      <c r="I20" s="160"/>
      <c r="J20" s="160"/>
      <c r="K20" s="153"/>
      <c r="L20" s="63"/>
      <c r="M20" s="145" t="s">
        <v>27</v>
      </c>
      <c r="N20" s="145" t="s">
        <v>28</v>
      </c>
    </row>
    <row r="21" spans="1:23" s="33" customFormat="1" ht="19.5" customHeight="1" thickBot="1" x14ac:dyDescent="0.3">
      <c r="A21" s="147"/>
      <c r="B21" s="147"/>
      <c r="C21" s="147"/>
      <c r="D21" s="145" t="s">
        <v>33</v>
      </c>
      <c r="E21" s="147"/>
      <c r="F21" s="154"/>
      <c r="G21" s="155"/>
      <c r="H21" s="156" t="s">
        <v>29</v>
      </c>
      <c r="I21" s="157"/>
      <c r="J21" s="156" t="s">
        <v>30</v>
      </c>
      <c r="K21" s="157"/>
      <c r="L21" s="64"/>
      <c r="M21" s="147"/>
      <c r="N21" s="147"/>
    </row>
    <row r="22" spans="1:23" s="33" customFormat="1" ht="19.5" customHeight="1" x14ac:dyDescent="0.25">
      <c r="A22" s="147"/>
      <c r="B22" s="147"/>
      <c r="C22" s="147"/>
      <c r="D22" s="147"/>
      <c r="E22" s="14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147"/>
      <c r="N22" s="14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67" t="s">
        <v>112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</row>
    <row r="25" spans="1:23" ht="19.350000000000001" customHeight="1" x14ac:dyDescent="0.25">
      <c r="A25" s="148" t="s">
        <v>113</v>
      </c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</row>
    <row r="26" spans="1:23" s="29" customFormat="1" ht="22.8" x14ac:dyDescent="0.25">
      <c r="A26" s="94">
        <v>1</v>
      </c>
      <c r="B26" s="95" t="s">
        <v>114</v>
      </c>
      <c r="C26" s="82" t="s">
        <v>115</v>
      </c>
      <c r="D26" s="96" t="s">
        <v>116</v>
      </c>
      <c r="E26" s="97">
        <v>0.79</v>
      </c>
      <c r="F26" s="84" t="s">
        <v>117</v>
      </c>
      <c r="G26" s="84">
        <v>7.79</v>
      </c>
      <c r="H26" s="98"/>
      <c r="I26" s="98"/>
      <c r="J26" s="84" t="s">
        <v>118</v>
      </c>
      <c r="K26" s="84">
        <v>85.86</v>
      </c>
      <c r="L26" s="99"/>
      <c r="M26" s="98">
        <f>IF(ISNUMBER(K26/G26),IF(NOT(K26/G26=0),K26/G26, " "), " ")</f>
        <v>11.021822849807446</v>
      </c>
      <c r="N26" s="96"/>
    </row>
    <row r="27" spans="1:23" s="29" customFormat="1" ht="22.8" x14ac:dyDescent="0.25">
      <c r="A27" s="94">
        <v>2</v>
      </c>
      <c r="B27" s="95" t="s">
        <v>119</v>
      </c>
      <c r="C27" s="82" t="s">
        <v>120</v>
      </c>
      <c r="D27" s="96" t="s">
        <v>116</v>
      </c>
      <c r="E27" s="97">
        <v>0.14000000000000001</v>
      </c>
      <c r="F27" s="84" t="s">
        <v>121</v>
      </c>
      <c r="G27" s="84">
        <v>1.51</v>
      </c>
      <c r="H27" s="98"/>
      <c r="I27" s="98"/>
      <c r="J27" s="84" t="s">
        <v>122</v>
      </c>
      <c r="K27" s="84">
        <v>16.64</v>
      </c>
      <c r="L27" s="99"/>
      <c r="M27" s="98">
        <f>IF(ISNUMBER(K27/G27),IF(NOT(K27/G27=0),K27/G27, " "), " ")</f>
        <v>11.019867549668874</v>
      </c>
      <c r="N27" s="96"/>
    </row>
    <row r="28" spans="1:23" s="29" customFormat="1" ht="22.8" x14ac:dyDescent="0.25">
      <c r="A28" s="94">
        <v>3</v>
      </c>
      <c r="B28" s="95" t="s">
        <v>123</v>
      </c>
      <c r="C28" s="82" t="s">
        <v>124</v>
      </c>
      <c r="D28" s="96" t="s">
        <v>116</v>
      </c>
      <c r="E28" s="97">
        <v>0.24</v>
      </c>
      <c r="F28" s="84" t="s">
        <v>125</v>
      </c>
      <c r="G28" s="84">
        <v>2.75</v>
      </c>
      <c r="H28" s="98"/>
      <c r="I28" s="98"/>
      <c r="J28" s="84" t="s">
        <v>126</v>
      </c>
      <c r="K28" s="84">
        <v>30.33</v>
      </c>
      <c r="L28" s="99"/>
      <c r="M28" s="98">
        <f>IF(ISNUMBER(K28/G28),IF(NOT(K28/G28=0),K28/G28, " "), " ")</f>
        <v>11.029090909090909</v>
      </c>
      <c r="N28" s="96"/>
    </row>
    <row r="29" spans="1:23" s="29" customFormat="1" ht="22.8" x14ac:dyDescent="0.25">
      <c r="A29" s="94">
        <v>4</v>
      </c>
      <c r="B29" s="95" t="s">
        <v>127</v>
      </c>
      <c r="C29" s="82" t="s">
        <v>128</v>
      </c>
      <c r="D29" s="96" t="s">
        <v>116</v>
      </c>
      <c r="E29" s="97">
        <v>7.98</v>
      </c>
      <c r="F29" s="84" t="s">
        <v>129</v>
      </c>
      <c r="G29" s="84">
        <v>97.04</v>
      </c>
      <c r="H29" s="98"/>
      <c r="I29" s="98"/>
      <c r="J29" s="84" t="s">
        <v>130</v>
      </c>
      <c r="K29" s="84">
        <v>1069.4000000000001</v>
      </c>
      <c r="L29" s="99"/>
      <c r="M29" s="98">
        <f>IF(ISNUMBER(K29/G29),IF(NOT(K29/G29=0),K29/G29, " "), " ")</f>
        <v>11.020197856553999</v>
      </c>
      <c r="N29" s="96"/>
    </row>
    <row r="30" spans="1:23" ht="19.350000000000001" customHeight="1" x14ac:dyDescent="0.25">
      <c r="A30" s="148" t="s">
        <v>131</v>
      </c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</row>
    <row r="31" spans="1:23" ht="45.6" x14ac:dyDescent="0.25">
      <c r="A31" s="94">
        <v>5</v>
      </c>
      <c r="B31" s="95" t="s">
        <v>132</v>
      </c>
      <c r="C31" s="82" t="s">
        <v>133</v>
      </c>
      <c r="D31" s="96" t="s">
        <v>134</v>
      </c>
      <c r="E31" s="97">
        <v>0.2</v>
      </c>
      <c r="F31" s="84" t="s">
        <v>135</v>
      </c>
      <c r="G31" s="84">
        <v>5.9</v>
      </c>
      <c r="H31" s="98">
        <v>58.8</v>
      </c>
      <c r="I31" s="98">
        <v>11.76</v>
      </c>
      <c r="J31" s="84" t="s">
        <v>136</v>
      </c>
      <c r="K31" s="84">
        <v>12.03</v>
      </c>
      <c r="L31" s="99"/>
      <c r="M31" s="98">
        <f>IF(ISNUMBER(K31/G31),IF(NOT(K31/G31=0),K31/G31, " "), " ")</f>
        <v>2.0389830508474573</v>
      </c>
      <c r="N31" s="96" t="s">
        <v>137</v>
      </c>
    </row>
    <row r="32" spans="1:23" ht="22.8" x14ac:dyDescent="0.25">
      <c r="A32" s="94">
        <v>6</v>
      </c>
      <c r="B32" s="95" t="s">
        <v>138</v>
      </c>
      <c r="C32" s="82" t="s">
        <v>139</v>
      </c>
      <c r="D32" s="96" t="s">
        <v>140</v>
      </c>
      <c r="E32" s="97">
        <v>1</v>
      </c>
      <c r="F32" s="84" t="s">
        <v>141</v>
      </c>
      <c r="G32" s="84">
        <v>6.27</v>
      </c>
      <c r="H32" s="98">
        <v>22.83</v>
      </c>
      <c r="I32" s="98">
        <v>22.83</v>
      </c>
      <c r="J32" s="84" t="s">
        <v>142</v>
      </c>
      <c r="K32" s="84">
        <v>23.3</v>
      </c>
      <c r="L32" s="99"/>
      <c r="M32" s="98">
        <f>IF(ISNUMBER(K32/G32),IF(NOT(K32/G32=0),K32/G32, " "), " ")</f>
        <v>3.7161084529505586</v>
      </c>
      <c r="N32" s="96" t="s">
        <v>143</v>
      </c>
    </row>
    <row r="33" spans="1:14" ht="22.8" x14ac:dyDescent="0.25">
      <c r="A33" s="100">
        <v>7</v>
      </c>
      <c r="B33" s="101" t="s">
        <v>144</v>
      </c>
      <c r="C33" s="88" t="s">
        <v>145</v>
      </c>
      <c r="D33" s="102" t="s">
        <v>140</v>
      </c>
      <c r="E33" s="103">
        <v>2</v>
      </c>
      <c r="F33" s="90" t="s">
        <v>146</v>
      </c>
      <c r="G33" s="90">
        <v>8.52</v>
      </c>
      <c r="H33" s="104">
        <v>13.42</v>
      </c>
      <c r="I33" s="104">
        <v>26.84</v>
      </c>
      <c r="J33" s="90" t="s">
        <v>147</v>
      </c>
      <c r="K33" s="90">
        <v>27.42</v>
      </c>
      <c r="L33" s="105"/>
      <c r="M33" s="104">
        <f>IF(ISNUMBER(K33/G33),IF(NOT(K33/G33=0),K33/G33, " "), " ")</f>
        <v>3.21830985915493</v>
      </c>
      <c r="N33" s="102" t="s">
        <v>148</v>
      </c>
    </row>
    <row r="34" spans="1:14" x14ac:dyDescent="0.25">
      <c r="A34" s="150" t="s">
        <v>100</v>
      </c>
      <c r="B34" s="151"/>
      <c r="C34" s="151"/>
      <c r="D34" s="151"/>
      <c r="E34" s="151"/>
      <c r="F34" s="151"/>
      <c r="G34" s="106">
        <v>129.82</v>
      </c>
      <c r="H34" s="107"/>
      <c r="I34" s="107"/>
      <c r="J34" s="107"/>
      <c r="K34" s="106">
        <v>1265.56</v>
      </c>
      <c r="L34" s="108"/>
      <c r="M34" s="106">
        <f t="shared" ref="M34:M43" ca="1" si="0">IF(ISNUMBER(INDIRECT("K" &amp; ROW())/INDIRECT("G" &amp; ROW())),INDIRECT("K" &amp; ROW())/INDIRECT("G" &amp; ROW()), " ")</f>
        <v>9.7485749499306742</v>
      </c>
      <c r="N34" s="92" t="s">
        <v>149</v>
      </c>
    </row>
    <row r="35" spans="1:14" x14ac:dyDescent="0.25">
      <c r="A35" s="150" t="s">
        <v>103</v>
      </c>
      <c r="B35" s="151"/>
      <c r="C35" s="151"/>
      <c r="D35" s="151"/>
      <c r="E35" s="151"/>
      <c r="F35" s="151"/>
      <c r="G35" s="106"/>
      <c r="H35" s="107"/>
      <c r="I35" s="107"/>
      <c r="J35" s="107"/>
      <c r="K35" s="106"/>
      <c r="L35" s="108"/>
      <c r="M35" s="106" t="str">
        <f t="shared" ca="1" si="0"/>
        <v xml:space="preserve"> </v>
      </c>
      <c r="N35" s="92" t="s">
        <v>149</v>
      </c>
    </row>
    <row r="36" spans="1:14" x14ac:dyDescent="0.25">
      <c r="A36" s="150" t="s">
        <v>104</v>
      </c>
      <c r="B36" s="151"/>
      <c r="C36" s="151"/>
      <c r="D36" s="151"/>
      <c r="E36" s="151"/>
      <c r="F36" s="151"/>
      <c r="G36" s="106">
        <v>109.13</v>
      </c>
      <c r="H36" s="107"/>
      <c r="I36" s="107"/>
      <c r="J36" s="107"/>
      <c r="K36" s="106">
        <v>1202.81</v>
      </c>
      <c r="L36" s="108"/>
      <c r="M36" s="106">
        <f t="shared" ca="1" si="0"/>
        <v>11.021808851828094</v>
      </c>
      <c r="N36" s="92" t="s">
        <v>149</v>
      </c>
    </row>
    <row r="37" spans="1:14" x14ac:dyDescent="0.25">
      <c r="A37" s="150" t="s">
        <v>105</v>
      </c>
      <c r="B37" s="151"/>
      <c r="C37" s="151"/>
      <c r="D37" s="151"/>
      <c r="E37" s="151"/>
      <c r="F37" s="151"/>
      <c r="G37" s="106">
        <v>20.69</v>
      </c>
      <c r="H37" s="107"/>
      <c r="I37" s="107"/>
      <c r="J37" s="107"/>
      <c r="K37" s="106">
        <v>62.75</v>
      </c>
      <c r="L37" s="108"/>
      <c r="M37" s="106">
        <f t="shared" ca="1" si="0"/>
        <v>3.0328661188980184</v>
      </c>
      <c r="N37" s="92" t="s">
        <v>149</v>
      </c>
    </row>
    <row r="38" spans="1:14" x14ac:dyDescent="0.25">
      <c r="A38" s="139" t="s">
        <v>106</v>
      </c>
      <c r="B38" s="140"/>
      <c r="C38" s="140"/>
      <c r="D38" s="140"/>
      <c r="E38" s="140"/>
      <c r="F38" s="140"/>
      <c r="G38" s="109">
        <v>92.76</v>
      </c>
      <c r="H38" s="110"/>
      <c r="I38" s="110"/>
      <c r="J38" s="110"/>
      <c r="K38" s="109">
        <v>1022.39</v>
      </c>
      <c r="L38" s="111"/>
      <c r="M38" s="109">
        <f t="shared" ca="1" si="0"/>
        <v>11.021884432945233</v>
      </c>
      <c r="N38" s="93" t="s">
        <v>149</v>
      </c>
    </row>
    <row r="39" spans="1:14" x14ac:dyDescent="0.25">
      <c r="A39" s="139" t="s">
        <v>107</v>
      </c>
      <c r="B39" s="140"/>
      <c r="C39" s="140"/>
      <c r="D39" s="140"/>
      <c r="E39" s="140"/>
      <c r="F39" s="140"/>
      <c r="G39" s="109">
        <v>70.930000000000007</v>
      </c>
      <c r="H39" s="110"/>
      <c r="I39" s="110"/>
      <c r="J39" s="110"/>
      <c r="K39" s="109">
        <v>781.83</v>
      </c>
      <c r="L39" s="111"/>
      <c r="M39" s="109">
        <f t="shared" ca="1" si="0"/>
        <v>11.022557451008035</v>
      </c>
      <c r="N39" s="93" t="s">
        <v>149</v>
      </c>
    </row>
    <row r="40" spans="1:14" x14ac:dyDescent="0.25">
      <c r="A40" s="139" t="s">
        <v>108</v>
      </c>
      <c r="B40" s="140"/>
      <c r="C40" s="140"/>
      <c r="D40" s="140"/>
      <c r="E40" s="140"/>
      <c r="F40" s="140"/>
      <c r="G40" s="109"/>
      <c r="H40" s="110"/>
      <c r="I40" s="110"/>
      <c r="J40" s="110"/>
      <c r="K40" s="109"/>
      <c r="L40" s="111"/>
      <c r="M40" s="109" t="str">
        <f t="shared" ca="1" si="0"/>
        <v xml:space="preserve"> </v>
      </c>
      <c r="N40" s="93" t="s">
        <v>149</v>
      </c>
    </row>
    <row r="41" spans="1:14" x14ac:dyDescent="0.25">
      <c r="A41" s="150" t="s">
        <v>109</v>
      </c>
      <c r="B41" s="151"/>
      <c r="C41" s="151"/>
      <c r="D41" s="151"/>
      <c r="E41" s="151"/>
      <c r="F41" s="151"/>
      <c r="G41" s="106">
        <v>293.51</v>
      </c>
      <c r="H41" s="107"/>
      <c r="I41" s="107"/>
      <c r="J41" s="107"/>
      <c r="K41" s="106">
        <v>3069.78</v>
      </c>
      <c r="L41" s="108"/>
      <c r="M41" s="106">
        <f t="shared" ca="1" si="0"/>
        <v>10.458860004769855</v>
      </c>
      <c r="N41" s="92" t="s">
        <v>149</v>
      </c>
    </row>
    <row r="42" spans="1:14" x14ac:dyDescent="0.25">
      <c r="A42" s="150" t="s">
        <v>110</v>
      </c>
      <c r="B42" s="151"/>
      <c r="C42" s="151"/>
      <c r="D42" s="151"/>
      <c r="E42" s="151"/>
      <c r="F42" s="151"/>
      <c r="G42" s="106">
        <v>293.51</v>
      </c>
      <c r="H42" s="107"/>
      <c r="I42" s="107"/>
      <c r="J42" s="107"/>
      <c r="K42" s="106">
        <v>3069.78</v>
      </c>
      <c r="L42" s="108"/>
      <c r="M42" s="106">
        <f t="shared" ca="1" si="0"/>
        <v>10.458860004769855</v>
      </c>
      <c r="N42" s="92" t="s">
        <v>149</v>
      </c>
    </row>
    <row r="43" spans="1:14" x14ac:dyDescent="0.25">
      <c r="A43" s="139" t="s">
        <v>111</v>
      </c>
      <c r="B43" s="140"/>
      <c r="C43" s="140"/>
      <c r="D43" s="140"/>
      <c r="E43" s="140"/>
      <c r="F43" s="140"/>
      <c r="G43" s="109">
        <v>293.51</v>
      </c>
      <c r="H43" s="110"/>
      <c r="I43" s="110"/>
      <c r="J43" s="110"/>
      <c r="K43" s="109">
        <v>3069.78</v>
      </c>
      <c r="L43" s="111"/>
      <c r="M43" s="109">
        <f t="shared" ca="1" si="0"/>
        <v>10.458860004769855</v>
      </c>
      <c r="N43" s="93" t="s">
        <v>149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70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H20:K20"/>
    <mergeCell ref="A20:A22"/>
    <mergeCell ref="B20:B22"/>
    <mergeCell ref="C20:C22"/>
    <mergeCell ref="E20:E22"/>
    <mergeCell ref="F20:G21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2015-03-26T09:50:49Z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